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 tabRatio="500" firstSheet="7" activeTab="9"/>
  </bookViews>
  <sheets>
    <sheet name="7 класс_Девушки" sheetId="1" r:id="rId1"/>
    <sheet name="7 класс_Юноши" sheetId="2" r:id="rId2"/>
    <sheet name="8 класс_Девушки" sheetId="3" r:id="rId3"/>
    <sheet name="8 класс_Юноши" sheetId="4" r:id="rId4"/>
    <sheet name="9 класс_Девушки" sheetId="5" r:id="rId5"/>
    <sheet name="9 класс_Юноши" sheetId="6" r:id="rId6"/>
    <sheet name="10 класс_Девушки" sheetId="7" r:id="rId7"/>
    <sheet name="10 класс_Юноши" sheetId="8" r:id="rId8"/>
    <sheet name="11 класс_Девушки" sheetId="9" r:id="rId9"/>
    <sheet name="11 класс_Юноши" sheetId="10" r:id="rId10"/>
  </sheets>
  <externalReferences>
    <externalReference r:id="rId11"/>
  </externalReferences>
  <definedNames>
    <definedName name="_xlnm._FilterDatabase" localSheetId="6" hidden="1">'10 класс_Девушки'!$A$2:$H$25</definedName>
    <definedName name="_xlnm._FilterDatabase" localSheetId="7" hidden="1">'10 класс_Юноши'!$A$2:$H$27</definedName>
    <definedName name="_xlnm._FilterDatabase" localSheetId="8" hidden="1">'11 класс_Девушки'!$A$2:$H$26</definedName>
    <definedName name="_xlnm._FilterDatabase" localSheetId="9" hidden="1">'11 класс_Юноши'!$A$2:$H$27</definedName>
    <definedName name="_xlnm._FilterDatabase" localSheetId="0" hidden="1">'7 класс_Девушки'!$A$7:$H$26</definedName>
    <definedName name="_xlnm._FilterDatabase" localSheetId="1" hidden="1">'7 класс_Юноши'!$A$7:$H$27</definedName>
    <definedName name="_xlnm._FilterDatabase" localSheetId="2" hidden="1">'8 класс_Девушки'!$A$2:$H$25</definedName>
    <definedName name="_xlnm._FilterDatabase" localSheetId="3" hidden="1">'8 класс_Юноши'!$A$2:$H$26</definedName>
    <definedName name="_xlnm._FilterDatabase" localSheetId="4" hidden="1">'9 класс_Девушки'!$A$2:$H$25</definedName>
    <definedName name="_xlnm._FilterDatabase" localSheetId="5" hidden="1">'9 класс_Юноши'!$H$2:$T$27</definedName>
    <definedName name="sex">[1]Лист2!$F$4:$F$5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0" i="8"/>
  <c r="M11" i="4"/>
  <c r="M14"/>
  <c r="M7"/>
  <c r="M16"/>
  <c r="M6"/>
  <c r="M12"/>
  <c r="M13"/>
  <c r="M15"/>
  <c r="M8"/>
  <c r="M17"/>
  <c r="M9"/>
  <c r="M10"/>
  <c r="M6" i="3"/>
  <c r="M17"/>
  <c r="M10"/>
  <c r="M16"/>
  <c r="M15"/>
  <c r="M13"/>
  <c r="M12"/>
  <c r="M9"/>
  <c r="M14"/>
  <c r="M8"/>
  <c r="M7"/>
  <c r="M11"/>
  <c r="Q27" i="2"/>
  <c r="P27"/>
  <c r="K27"/>
  <c r="M7"/>
  <c r="M6"/>
  <c r="M10"/>
  <c r="M15"/>
  <c r="M14"/>
  <c r="M9"/>
  <c r="M13"/>
  <c r="M8"/>
  <c r="M16"/>
  <c r="M12"/>
  <c r="M11"/>
  <c r="M25" i="1"/>
  <c r="M10"/>
  <c r="M13"/>
  <c r="M21"/>
  <c r="M7"/>
  <c r="M8"/>
  <c r="M15"/>
  <c r="M14"/>
  <c r="M6"/>
  <c r="M16"/>
  <c r="M19"/>
  <c r="M12"/>
  <c r="M20"/>
  <c r="M23"/>
  <c r="M24"/>
  <c r="M18"/>
  <c r="M22"/>
  <c r="M17"/>
  <c r="M9"/>
  <c r="M11"/>
  <c r="M7" i="7" l="1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6"/>
  <c r="M9" i="9"/>
  <c r="M7" i="5"/>
  <c r="M14"/>
  <c r="M18"/>
  <c r="P18" s="1"/>
  <c r="M13"/>
  <c r="M19"/>
  <c r="P19" s="1"/>
  <c r="M11"/>
  <c r="M20"/>
  <c r="P20" s="1"/>
  <c r="M21"/>
  <c r="P21" s="1"/>
  <c r="M22"/>
  <c r="P22" s="1"/>
  <c r="M10"/>
  <c r="M23"/>
  <c r="P23" s="1"/>
  <c r="M9"/>
  <c r="M6"/>
  <c r="M24"/>
  <c r="P24" s="1"/>
  <c r="M12"/>
  <c r="M17"/>
  <c r="P17" s="1"/>
  <c r="M8"/>
  <c r="M16"/>
  <c r="P16" s="1"/>
  <c r="M25"/>
  <c r="P25" s="1"/>
  <c r="M15"/>
  <c r="M11" i="10"/>
  <c r="M16"/>
  <c r="M24"/>
  <c r="M9"/>
  <c r="M6"/>
  <c r="M13"/>
  <c r="M23"/>
  <c r="M25"/>
  <c r="M19"/>
  <c r="M22"/>
  <c r="M15"/>
  <c r="M10"/>
  <c r="M20"/>
  <c r="M12"/>
  <c r="M14"/>
  <c r="M26"/>
  <c r="M21"/>
  <c r="M18"/>
  <c r="M27"/>
  <c r="M17"/>
  <c r="M8"/>
  <c r="M7"/>
  <c r="M10" i="8"/>
  <c r="M8"/>
  <c r="M16"/>
  <c r="M18"/>
  <c r="M14"/>
  <c r="M9"/>
  <c r="M11"/>
  <c r="M12"/>
  <c r="M21"/>
  <c r="M6"/>
  <c r="M25"/>
  <c r="M19"/>
  <c r="M15"/>
  <c r="M26"/>
  <c r="M7"/>
  <c r="M17"/>
  <c r="M23"/>
  <c r="M20"/>
  <c r="M22"/>
  <c r="M13"/>
  <c r="M27"/>
  <c r="M24"/>
  <c r="M24" i="6"/>
  <c r="M8"/>
  <c r="M23"/>
  <c r="M16"/>
  <c r="M17"/>
  <c r="M15"/>
  <c r="M14"/>
  <c r="M11"/>
  <c r="M13"/>
  <c r="M10"/>
  <c r="M7"/>
  <c r="M25"/>
  <c r="M9"/>
  <c r="M26"/>
  <c r="M18"/>
  <c r="M21"/>
  <c r="M19"/>
  <c r="M12"/>
  <c r="M20"/>
  <c r="M22"/>
  <c r="M27"/>
  <c r="M6"/>
  <c r="O14" i="9"/>
  <c r="O6"/>
  <c r="O8"/>
  <c r="O15"/>
  <c r="O21"/>
  <c r="O19"/>
  <c r="O13"/>
  <c r="O11"/>
  <c r="O20"/>
  <c r="O18"/>
  <c r="O7"/>
  <c r="O17"/>
  <c r="O10"/>
  <c r="O16"/>
  <c r="O12"/>
  <c r="O22"/>
  <c r="O9"/>
  <c r="O12" i="7"/>
  <c r="O6"/>
  <c r="O9"/>
  <c r="O13"/>
  <c r="O17"/>
  <c r="O11"/>
  <c r="O10"/>
  <c r="O15"/>
  <c r="O8"/>
  <c r="O16"/>
  <c r="O14"/>
  <c r="O7"/>
  <c r="O7" i="5"/>
  <c r="P7" s="1"/>
  <c r="O14"/>
  <c r="O13"/>
  <c r="O11"/>
  <c r="O10"/>
  <c r="O9"/>
  <c r="O6"/>
  <c r="P6" s="1"/>
  <c r="O12"/>
  <c r="O17"/>
  <c r="O8"/>
  <c r="P8" s="1"/>
  <c r="O16"/>
  <c r="O15"/>
  <c r="O6" i="3"/>
  <c r="O17"/>
  <c r="O10"/>
  <c r="O16"/>
  <c r="O15"/>
  <c r="O13"/>
  <c r="O12"/>
  <c r="O9"/>
  <c r="O14"/>
  <c r="O8"/>
  <c r="O7"/>
  <c r="O11"/>
  <c r="O10" i="1"/>
  <c r="O13"/>
  <c r="O21"/>
  <c r="O7"/>
  <c r="O8"/>
  <c r="O15"/>
  <c r="O14"/>
  <c r="O6"/>
  <c r="O16"/>
  <c r="O19"/>
  <c r="O12"/>
  <c r="O20"/>
  <c r="O18"/>
  <c r="O22"/>
  <c r="O17"/>
  <c r="O9"/>
  <c r="O11"/>
  <c r="O13" i="2"/>
  <c r="O10"/>
  <c r="O7"/>
  <c r="O6"/>
  <c r="O15"/>
  <c r="O14"/>
  <c r="O9"/>
  <c r="O8"/>
  <c r="O16"/>
  <c r="O12"/>
  <c r="O11"/>
  <c r="O11" i="4"/>
  <c r="O14"/>
  <c r="O7"/>
  <c r="O16"/>
  <c r="O6"/>
  <c r="O12"/>
  <c r="O13"/>
  <c r="O15"/>
  <c r="O8"/>
  <c r="O17"/>
  <c r="O9"/>
  <c r="O10"/>
  <c r="O12" i="8"/>
  <c r="O21"/>
  <c r="O6"/>
  <c r="O11"/>
  <c r="O9" i="6"/>
  <c r="O13"/>
  <c r="O8"/>
  <c r="O23"/>
  <c r="O16"/>
  <c r="O17"/>
  <c r="O15"/>
  <c r="O14"/>
  <c r="O11"/>
  <c r="O10"/>
  <c r="O7"/>
  <c r="O18"/>
  <c r="O21"/>
  <c r="O19"/>
  <c r="O12"/>
  <c r="O20"/>
  <c r="O22"/>
  <c r="O6"/>
  <c r="O8" i="8"/>
  <c r="O16"/>
  <c r="O18"/>
  <c r="O14"/>
  <c r="O9"/>
  <c r="O15"/>
  <c r="O7"/>
  <c r="O17"/>
  <c r="O20"/>
  <c r="O13"/>
  <c r="P13" i="5" l="1"/>
  <c r="P11"/>
  <c r="P12"/>
  <c r="P9"/>
  <c r="P10"/>
  <c r="P14"/>
  <c r="O11" i="10"/>
  <c r="O16"/>
  <c r="O9"/>
  <c r="O6"/>
  <c r="O13"/>
  <c r="O19"/>
  <c r="O15"/>
  <c r="O10"/>
  <c r="O20"/>
  <c r="O12"/>
  <c r="O14"/>
  <c r="O21"/>
  <c r="O18"/>
  <c r="O17"/>
  <c r="O8"/>
  <c r="O7"/>
  <c r="K10" i="1" l="1"/>
  <c r="K13"/>
  <c r="K21"/>
  <c r="K7"/>
  <c r="K8"/>
  <c r="K15"/>
  <c r="K14"/>
  <c r="K6"/>
  <c r="K16"/>
  <c r="K19"/>
  <c r="K25"/>
  <c r="K12"/>
  <c r="K20"/>
  <c r="K23"/>
  <c r="K24"/>
  <c r="K18"/>
  <c r="K22"/>
  <c r="K17"/>
  <c r="K9"/>
  <c r="K11"/>
  <c r="K7" i="2"/>
  <c r="K20"/>
  <c r="K6"/>
  <c r="K10"/>
  <c r="K15"/>
  <c r="K18"/>
  <c r="K17"/>
  <c r="K19"/>
  <c r="K14"/>
  <c r="K21"/>
  <c r="K9"/>
  <c r="K22"/>
  <c r="K13"/>
  <c r="K8"/>
  <c r="K23"/>
  <c r="K24"/>
  <c r="K16"/>
  <c r="K25"/>
  <c r="K12"/>
  <c r="K26"/>
  <c r="K11"/>
  <c r="K6" i="3"/>
  <c r="K20"/>
  <c r="K21"/>
  <c r="K17"/>
  <c r="K10"/>
  <c r="K18"/>
  <c r="K16"/>
  <c r="K15"/>
  <c r="K22"/>
  <c r="K19"/>
  <c r="K23"/>
  <c r="K24"/>
  <c r="K13"/>
  <c r="K12"/>
  <c r="K9"/>
  <c r="K14"/>
  <c r="K25"/>
  <c r="K8"/>
  <c r="K7"/>
  <c r="K11"/>
  <c r="K19" i="4"/>
  <c r="K21"/>
  <c r="K10"/>
  <c r="K11"/>
  <c r="K22"/>
  <c r="K14"/>
  <c r="K7"/>
  <c r="K16"/>
  <c r="K6"/>
  <c r="K12"/>
  <c r="K13"/>
  <c r="K15"/>
  <c r="K8"/>
  <c r="K18"/>
  <c r="K23"/>
  <c r="K24"/>
  <c r="K17"/>
  <c r="K25"/>
  <c r="K9"/>
  <c r="K26"/>
  <c r="K20"/>
  <c r="K11" i="10"/>
  <c r="K16"/>
  <c r="K24"/>
  <c r="K9"/>
  <c r="K6"/>
  <c r="K13"/>
  <c r="K23"/>
  <c r="K25"/>
  <c r="K19"/>
  <c r="K22"/>
  <c r="K15"/>
  <c r="K10"/>
  <c r="K20"/>
  <c r="K12"/>
  <c r="K14"/>
  <c r="K26"/>
  <c r="K21"/>
  <c r="K18"/>
  <c r="K27"/>
  <c r="K17"/>
  <c r="K8"/>
  <c r="K7"/>
  <c r="K14" i="9"/>
  <c r="K6"/>
  <c r="K8"/>
  <c r="K15"/>
  <c r="K21"/>
  <c r="K19"/>
  <c r="K13"/>
  <c r="K11"/>
  <c r="K20"/>
  <c r="K18"/>
  <c r="K23"/>
  <c r="K7"/>
  <c r="K17"/>
  <c r="K10"/>
  <c r="K16"/>
  <c r="K12"/>
  <c r="K22"/>
  <c r="K24"/>
  <c r="K25"/>
  <c r="K26"/>
  <c r="K9"/>
  <c r="K10" i="8"/>
  <c r="K8"/>
  <c r="K16"/>
  <c r="K18"/>
  <c r="K14"/>
  <c r="K9"/>
  <c r="K11"/>
  <c r="K12"/>
  <c r="K21"/>
  <c r="K6"/>
  <c r="K25"/>
  <c r="K19"/>
  <c r="K15"/>
  <c r="K26"/>
  <c r="K7"/>
  <c r="K17"/>
  <c r="K23"/>
  <c r="K20"/>
  <c r="K22"/>
  <c r="K13"/>
  <c r="K27"/>
  <c r="K24"/>
  <c r="K21" i="7"/>
  <c r="K18"/>
  <c r="K12"/>
  <c r="K19"/>
  <c r="K6"/>
  <c r="K9"/>
  <c r="K13"/>
  <c r="K17"/>
  <c r="K24"/>
  <c r="K11"/>
  <c r="K22"/>
  <c r="K10"/>
  <c r="K23"/>
  <c r="K25"/>
  <c r="K15"/>
  <c r="K8"/>
  <c r="K20"/>
  <c r="K16"/>
  <c r="K14"/>
  <c r="K7"/>
  <c r="K24" i="6"/>
  <c r="K8"/>
  <c r="K23"/>
  <c r="K16"/>
  <c r="K17"/>
  <c r="K15"/>
  <c r="K14"/>
  <c r="K11"/>
  <c r="K13"/>
  <c r="K10"/>
  <c r="K7"/>
  <c r="K25"/>
  <c r="K9"/>
  <c r="K26"/>
  <c r="K18"/>
  <c r="K21"/>
  <c r="K19"/>
  <c r="K12"/>
  <c r="K20"/>
  <c r="K22"/>
  <c r="K27"/>
  <c r="K6"/>
  <c r="K7" i="5"/>
  <c r="K14"/>
  <c r="K18"/>
  <c r="K13"/>
  <c r="K19"/>
  <c r="K11"/>
  <c r="K20"/>
  <c r="K21"/>
  <c r="K22"/>
  <c r="K10"/>
  <c r="K23"/>
  <c r="K9"/>
  <c r="K6"/>
  <c r="K24"/>
  <c r="K12"/>
  <c r="K17"/>
  <c r="K8"/>
  <c r="K16"/>
  <c r="K25"/>
  <c r="K15"/>
  <c r="M25" i="9"/>
  <c r="P25" s="1"/>
  <c r="M26"/>
  <c r="P26" s="1"/>
  <c r="P27" i="10"/>
  <c r="P17"/>
  <c r="P8"/>
  <c r="Q8" l="1"/>
  <c r="Q26" i="9"/>
  <c r="Q17" i="10"/>
  <c r="Q27"/>
  <c r="Q25" i="9"/>
  <c r="P6" i="2"/>
  <c r="P19" i="10"/>
  <c r="P16"/>
  <c r="P22"/>
  <c r="P15"/>
  <c r="P11"/>
  <c r="P10"/>
  <c r="P20"/>
  <c r="P7"/>
  <c r="P13"/>
  <c r="P12"/>
  <c r="P23"/>
  <c r="P14"/>
  <c r="P26"/>
  <c r="P21"/>
  <c r="P18"/>
  <c r="P24"/>
  <c r="P6"/>
  <c r="P9"/>
  <c r="P25"/>
  <c r="M17" i="9"/>
  <c r="P17" s="1"/>
  <c r="M23"/>
  <c r="P23" s="1"/>
  <c r="P9"/>
  <c r="M14"/>
  <c r="P14" s="1"/>
  <c r="M13"/>
  <c r="P13" s="1"/>
  <c r="M8"/>
  <c r="P8" s="1"/>
  <c r="M18"/>
  <c r="P18" s="1"/>
  <c r="M20"/>
  <c r="P20" s="1"/>
  <c r="M16"/>
  <c r="P16" s="1"/>
  <c r="M11"/>
  <c r="P11" s="1"/>
  <c r="M12"/>
  <c r="P12" s="1"/>
  <c r="M22"/>
  <c r="P22" s="1"/>
  <c r="M19"/>
  <c r="P19" s="1"/>
  <c r="M7"/>
  <c r="P7" s="1"/>
  <c r="M24"/>
  <c r="P24" s="1"/>
  <c r="M10"/>
  <c r="P10" s="1"/>
  <c r="M21"/>
  <c r="P21" s="1"/>
  <c r="M6"/>
  <c r="P6" s="1"/>
  <c r="M15"/>
  <c r="P15" s="1"/>
  <c r="P16" i="8"/>
  <c r="P12"/>
  <c r="P10"/>
  <c r="P17"/>
  <c r="P19"/>
  <c r="P8"/>
  <c r="P23"/>
  <c r="P6"/>
  <c r="P24"/>
  <c r="P18"/>
  <c r="P15"/>
  <c r="P14"/>
  <c r="P25"/>
  <c r="P26"/>
  <c r="P20"/>
  <c r="P9"/>
  <c r="P22"/>
  <c r="P13"/>
  <c r="P27"/>
  <c r="P21"/>
  <c r="P11"/>
  <c r="P7"/>
  <c r="P22" i="7"/>
  <c r="P19"/>
  <c r="P12"/>
  <c r="P8"/>
  <c r="P25"/>
  <c r="P17"/>
  <c r="P6"/>
  <c r="P20"/>
  <c r="P11"/>
  <c r="P21"/>
  <c r="P16"/>
  <c r="P9"/>
  <c r="P23"/>
  <c r="P24"/>
  <c r="P15"/>
  <c r="P10"/>
  <c r="P7"/>
  <c r="P14"/>
  <c r="P13"/>
  <c r="P18"/>
  <c r="P9" i="6"/>
  <c r="P17"/>
  <c r="P18"/>
  <c r="P27"/>
  <c r="P10"/>
  <c r="P14"/>
  <c r="P7"/>
  <c r="P26"/>
  <c r="P12"/>
  <c r="P22"/>
  <c r="P24"/>
  <c r="P21"/>
  <c r="P8"/>
  <c r="P15"/>
  <c r="P23"/>
  <c r="P25"/>
  <c r="P11"/>
  <c r="P13"/>
  <c r="P6"/>
  <c r="P20"/>
  <c r="P19"/>
  <c r="P16"/>
  <c r="P15" i="5"/>
  <c r="Q13"/>
  <c r="P18" i="4"/>
  <c r="Q18" s="1"/>
  <c r="P24"/>
  <c r="P17"/>
  <c r="P23"/>
  <c r="P25"/>
  <c r="P21"/>
  <c r="P9"/>
  <c r="P26"/>
  <c r="P19" i="3"/>
  <c r="P9"/>
  <c r="P11"/>
  <c r="P14"/>
  <c r="P23"/>
  <c r="P17"/>
  <c r="P13"/>
  <c r="P6"/>
  <c r="P24"/>
  <c r="P25"/>
  <c r="P10"/>
  <c r="P8"/>
  <c r="P20"/>
  <c r="P15"/>
  <c r="P12"/>
  <c r="P7"/>
  <c r="P21"/>
  <c r="Q21" s="1"/>
  <c r="P21" i="2"/>
  <c r="P22"/>
  <c r="P20"/>
  <c r="P8"/>
  <c r="P24"/>
  <c r="P10"/>
  <c r="P16"/>
  <c r="P19"/>
  <c r="Q19" s="1"/>
  <c r="P25"/>
  <c r="P12"/>
  <c r="P26"/>
  <c r="P14" i="1"/>
  <c r="P10"/>
  <c r="P20"/>
  <c r="P11"/>
  <c r="P18"/>
  <c r="P15"/>
  <c r="P22"/>
  <c r="P19"/>
  <c r="P12"/>
  <c r="P17"/>
  <c r="P9"/>
  <c r="P26"/>
  <c r="P7"/>
  <c r="Q12" i="5"/>
  <c r="Q6"/>
  <c r="Q25"/>
  <c r="Q9"/>
  <c r="Q24"/>
  <c r="Q16"/>
  <c r="Q8"/>
  <c r="Q17"/>
  <c r="Q23" i="2"/>
  <c r="Q24" i="1"/>
  <c r="Q23"/>
  <c r="Q22" i="7" l="1"/>
  <c r="Q7" i="9"/>
  <c r="Q7" i="5"/>
  <c r="Q23" i="3"/>
  <c r="Q20"/>
  <c r="Q7"/>
  <c r="Q21" i="2"/>
  <c r="Q25" i="3"/>
  <c r="Q9"/>
  <c r="Q25" i="2"/>
  <c r="Q22" i="1"/>
  <c r="P25"/>
  <c r="Q25" s="1"/>
  <c r="Q24" i="10"/>
  <c r="Q7"/>
  <c r="Q6"/>
  <c r="Q13"/>
  <c r="Q9"/>
  <c r="Q16"/>
  <c r="Q11"/>
  <c r="Q26"/>
  <c r="Q15"/>
  <c r="Q14"/>
  <c r="Q22"/>
  <c r="Q23"/>
  <c r="Q12"/>
  <c r="Q19"/>
  <c r="Q20"/>
  <c r="Q18"/>
  <c r="Q25"/>
  <c r="Q10"/>
  <c r="Q21"/>
  <c r="Q18" i="9"/>
  <c r="Q20"/>
  <c r="Q21"/>
  <c r="Q6"/>
  <c r="Q23"/>
  <c r="Q11"/>
  <c r="Q9"/>
  <c r="Q14"/>
  <c r="Q19"/>
  <c r="Q13"/>
  <c r="Q22"/>
  <c r="Q12"/>
  <c r="Q8"/>
  <c r="Q17"/>
  <c r="Q16"/>
  <c r="Q15"/>
  <c r="Q10"/>
  <c r="Q24"/>
  <c r="Q7" i="8"/>
  <c r="Q16"/>
  <c r="Q24"/>
  <c r="Q6"/>
  <c r="Q20"/>
  <c r="Q23"/>
  <c r="Q26"/>
  <c r="Q11"/>
  <c r="Q8"/>
  <c r="Q25"/>
  <c r="Q21"/>
  <c r="Q19"/>
  <c r="Q14"/>
  <c r="Q27"/>
  <c r="Q17"/>
  <c r="Q15"/>
  <c r="Q13"/>
  <c r="Q10"/>
  <c r="Q18"/>
  <c r="Q22"/>
  <c r="Q12"/>
  <c r="Q9"/>
  <c r="Q6" i="7"/>
  <c r="Q24"/>
  <c r="Q10"/>
  <c r="Q7"/>
  <c r="Q11"/>
  <c r="Q19"/>
  <c r="Q21"/>
  <c r="Q13"/>
  <c r="Q12"/>
  <c r="Q9"/>
  <c r="Q23"/>
  <c r="Q17"/>
  <c r="Q25"/>
  <c r="Q8"/>
  <c r="Q16"/>
  <c r="Q14"/>
  <c r="Q20"/>
  <c r="Q18"/>
  <c r="Q15"/>
  <c r="Q23" i="6"/>
  <c r="Q24"/>
  <c r="Q6"/>
  <c r="Q21"/>
  <c r="Q27"/>
  <c r="Q20"/>
  <c r="Q8"/>
  <c r="Q10"/>
  <c r="Q19"/>
  <c r="Q15"/>
  <c r="Q14"/>
  <c r="Q7"/>
  <c r="Q16"/>
  <c r="Q25"/>
  <c r="Q26"/>
  <c r="Q9"/>
  <c r="Q11"/>
  <c r="Q12"/>
  <c r="Q13"/>
  <c r="Q22"/>
  <c r="Q17"/>
  <c r="Q18"/>
  <c r="Q14" i="5"/>
  <c r="Q20"/>
  <c r="Q23"/>
  <c r="Q19"/>
  <c r="Q18"/>
  <c r="Q21"/>
  <c r="Q10"/>
  <c r="Q22"/>
  <c r="Q11"/>
  <c r="Q15"/>
  <c r="P10" i="4"/>
  <c r="Q10" s="1"/>
  <c r="P15"/>
  <c r="Q15" s="1"/>
  <c r="P6"/>
  <c r="Q6" s="1"/>
  <c r="Q23"/>
  <c r="P8"/>
  <c r="Q8" s="1"/>
  <c r="P14"/>
  <c r="Q14" s="1"/>
  <c r="Q21"/>
  <c r="Q17"/>
  <c r="Q9"/>
  <c r="Q25"/>
  <c r="Q24"/>
  <c r="Q26"/>
  <c r="P7"/>
  <c r="Q7" s="1"/>
  <c r="P12"/>
  <c r="Q12" s="1"/>
  <c r="P22"/>
  <c r="Q22" s="1"/>
  <c r="P20"/>
  <c r="Q20" s="1"/>
  <c r="P16"/>
  <c r="Q16" s="1"/>
  <c r="P13"/>
  <c r="Q13" s="1"/>
  <c r="P19"/>
  <c r="Q19" s="1"/>
  <c r="P11"/>
  <c r="Q11" s="1"/>
  <c r="Q24" i="3"/>
  <c r="Q19"/>
  <c r="P18"/>
  <c r="Q18" s="1"/>
  <c r="Q15"/>
  <c r="P16"/>
  <c r="Q16" s="1"/>
  <c r="Q13"/>
  <c r="Q12"/>
  <c r="Q8"/>
  <c r="Q14"/>
  <c r="Q6"/>
  <c r="Q10"/>
  <c r="Q11"/>
  <c r="Q17"/>
  <c r="P22"/>
  <c r="Q22" s="1"/>
  <c r="Q8" i="2"/>
  <c r="Q20"/>
  <c r="Q26"/>
  <c r="P15"/>
  <c r="Q15" s="1"/>
  <c r="Q6"/>
  <c r="Q10"/>
  <c r="Q22"/>
  <c r="Q24"/>
  <c r="Q12"/>
  <c r="Q16"/>
  <c r="P17"/>
  <c r="Q17" s="1"/>
  <c r="P14"/>
  <c r="Q14" s="1"/>
  <c r="P13"/>
  <c r="Q13" s="1"/>
  <c r="P9"/>
  <c r="Q9" s="1"/>
  <c r="P7"/>
  <c r="Q7" s="1"/>
  <c r="P11"/>
  <c r="Q11" s="1"/>
  <c r="P18"/>
  <c r="Q18" s="1"/>
  <c r="Q9" i="1"/>
  <c r="Q17"/>
  <c r="Q14"/>
  <c r="Q12"/>
  <c r="Q20"/>
  <c r="P6"/>
  <c r="Q6" s="1"/>
  <c r="Q7"/>
  <c r="Q15"/>
  <c r="Q26"/>
  <c r="Q18"/>
  <c r="Q19"/>
  <c r="Q11"/>
  <c r="P13"/>
  <c r="Q13" s="1"/>
  <c r="Q10"/>
  <c r="P21"/>
  <c r="Q21" s="1"/>
  <c r="P16"/>
  <c r="Q16" s="1"/>
  <c r="P8"/>
  <c r="Q8" s="1"/>
</calcChain>
</file>

<file path=xl/sharedStrings.xml><?xml version="1.0" encoding="utf-8"?>
<sst xmlns="http://schemas.openxmlformats.org/spreadsheetml/2006/main" count="2153" uniqueCount="989">
  <si>
    <t>ВСЕРОССИЙСКАЯ ОЛИМПИАДА ШКОЛЬНИКОВ ПО ОБЩЕОБРАЗОВАТЕЛЬНОМУ ПРЕДМЕТУ
«ФИЗЧЕСКАЯ КУЛЬТУРА»
 ПРОТОКОЛ ИСПЫТАНИЙ ( 7 класс: девушки)</t>
  </si>
  <si>
    <t>№ п/п</t>
  </si>
  <si>
    <t>ФИО участника</t>
  </si>
  <si>
    <t>Пол</t>
  </si>
  <si>
    <t>Дата рождения</t>
  </si>
  <si>
    <t>Наименование школы</t>
  </si>
  <si>
    <t>Шифр</t>
  </si>
  <si>
    <t>1 ТУР ТЕОРЕТИКО-МЕТОДИЧЕСКИЙ</t>
  </si>
  <si>
    <t>2 ТУР ПРАКТИЧЕСКИЙ</t>
  </si>
  <si>
    <t>Итог</t>
  </si>
  <si>
    <t>Сумма зачетных баллов</t>
  </si>
  <si>
    <t>Результат</t>
  </si>
  <si>
    <t>Учитель-наставник ФИО</t>
  </si>
  <si>
    <r>
      <rPr>
        <b/>
        <sz val="12"/>
        <color rgb="FF7030A0"/>
        <rFont val="Times New Roman"/>
        <family val="1"/>
        <charset val="204"/>
      </rPr>
      <t xml:space="preserve">Теория.  </t>
    </r>
    <r>
      <rPr>
        <b/>
        <sz val="12"/>
        <color theme="1"/>
        <rFont val="Times New Roman"/>
        <family val="1"/>
        <charset val="204"/>
      </rPr>
      <t xml:space="preserve"> Кол-во первичных баллов</t>
    </r>
  </si>
  <si>
    <r>
      <rPr>
        <b/>
        <sz val="12"/>
        <color rgb="FF7030A0"/>
        <rFont val="Times New Roman"/>
        <family val="1"/>
        <charset val="204"/>
      </rPr>
      <t xml:space="preserve">Теория.  </t>
    </r>
    <r>
      <rPr>
        <b/>
        <sz val="12"/>
        <color theme="1"/>
        <rFont val="Times New Roman"/>
        <family val="1"/>
        <charset val="204"/>
      </rPr>
      <t>Сумма зачетных баллов</t>
    </r>
  </si>
  <si>
    <r>
      <rPr>
        <b/>
        <sz val="12"/>
        <rFont val="Times New Roman"/>
        <family val="1"/>
        <charset val="204"/>
      </rPr>
      <t>Практика №1</t>
    </r>
    <r>
      <rPr>
        <b/>
        <sz val="12"/>
        <color rgb="FF7030A0"/>
        <rFont val="Times New Roman"/>
        <family val="1"/>
        <charset val="204"/>
      </rPr>
      <t>. Гимнастка.</t>
    </r>
    <r>
      <rPr>
        <b/>
        <sz val="12"/>
        <color theme="1"/>
        <rFont val="Times New Roman"/>
        <family val="1"/>
        <charset val="204"/>
      </rPr>
      <t xml:space="preserve"> Оценка упражнения </t>
    </r>
  </si>
  <si>
    <r>
      <rPr>
        <b/>
        <sz val="12"/>
        <rFont val="Times New Roman"/>
        <family val="1"/>
        <charset val="204"/>
      </rPr>
      <t>Практика №1</t>
    </r>
    <r>
      <rPr>
        <b/>
        <sz val="12"/>
        <color rgb="FF7030A0"/>
        <rFont val="Times New Roman"/>
        <family val="1"/>
        <charset val="204"/>
      </rPr>
      <t xml:space="preserve">. Гимнастка. </t>
    </r>
    <r>
      <rPr>
        <b/>
        <sz val="12"/>
        <color theme="1"/>
        <rFont val="Times New Roman"/>
        <family val="1"/>
        <charset val="204"/>
      </rPr>
      <t>Сумма зачетных баллов</t>
    </r>
  </si>
  <si>
    <r>
      <rPr>
        <b/>
        <sz val="12"/>
        <color theme="1"/>
        <rFont val="Times New Roman"/>
        <family val="1"/>
        <charset val="204"/>
      </rPr>
      <t xml:space="preserve">Практика № 2. </t>
    </r>
    <r>
      <rPr>
        <b/>
        <sz val="12"/>
        <color rgb="FF7030A0"/>
        <rFont val="Times New Roman"/>
        <family val="1"/>
        <charset val="204"/>
      </rPr>
      <t xml:space="preserve">Спортивные игры  </t>
    </r>
    <r>
      <rPr>
        <b/>
        <sz val="12"/>
        <color theme="1"/>
        <rFont val="Times New Roman"/>
        <family val="1"/>
        <charset val="204"/>
      </rPr>
      <t xml:space="preserve">              Время выполнения секунды </t>
    </r>
  </si>
  <si>
    <r>
      <rPr>
        <b/>
        <sz val="12"/>
        <color theme="1"/>
        <rFont val="Times New Roman"/>
        <family val="1"/>
        <charset val="204"/>
      </rPr>
      <t xml:space="preserve">Практика № 2.  </t>
    </r>
    <r>
      <rPr>
        <b/>
        <sz val="12"/>
        <color rgb="FF7030A0"/>
        <rFont val="Times New Roman"/>
        <family val="1"/>
        <charset val="204"/>
      </rPr>
      <t xml:space="preserve">Спортивные игры  </t>
    </r>
    <r>
      <rPr>
        <b/>
        <sz val="12"/>
        <color theme="1"/>
        <rFont val="Times New Roman"/>
        <family val="1"/>
        <charset val="204"/>
      </rPr>
      <t xml:space="preserve">          Сумма зачетных баллов</t>
    </r>
  </si>
  <si>
    <t>max - 100 баллов</t>
  </si>
  <si>
    <t>Вячеславовна</t>
  </si>
  <si>
    <t>Ж</t>
  </si>
  <si>
    <t>МАОУ "Гимназия № 48"</t>
  </si>
  <si>
    <t>Волков Виталий Александрович</t>
  </si>
  <si>
    <t>Чарикова</t>
  </si>
  <si>
    <t>Ева</t>
  </si>
  <si>
    <t>Игоревна</t>
  </si>
  <si>
    <t>МБОУ "Гимназия № 1"</t>
  </si>
  <si>
    <t>Капинус Ольга Валериевна</t>
  </si>
  <si>
    <t>София</t>
  </si>
  <si>
    <t>Владимировна</t>
  </si>
  <si>
    <t>Соболева Виктория Алексеевна</t>
  </si>
  <si>
    <t>Долгоаршинных</t>
  </si>
  <si>
    <t>Диана</t>
  </si>
  <si>
    <t>Маратовна</t>
  </si>
  <si>
    <t>МБОУ "Гимназия № 7"</t>
  </si>
  <si>
    <t>Слепухов Леонид Михайлович</t>
  </si>
  <si>
    <t>Джаманкулова</t>
  </si>
  <si>
    <t>Милана</t>
  </si>
  <si>
    <t>Джакшылыковна</t>
  </si>
  <si>
    <t>МБОУ "СШ № 30"</t>
  </si>
  <si>
    <t>Бык Анна Васильевна</t>
  </si>
  <si>
    <t>Александровна</t>
  </si>
  <si>
    <t>МБОУ "СШ № 6"</t>
  </si>
  <si>
    <t>Кириллова Виктория Васильевна</t>
  </si>
  <si>
    <t>МБОУ "СШ № 21"</t>
  </si>
  <si>
    <t>Крылосов Михаил Викторович</t>
  </si>
  <si>
    <t>Евгеньевна</t>
  </si>
  <si>
    <t>МБОУ "СШ № 27"</t>
  </si>
  <si>
    <t>Берг Наталья Петровна</t>
  </si>
  <si>
    <t>Вера</t>
  </si>
  <si>
    <t>Сергеевна</t>
  </si>
  <si>
    <t>МБОУ "СШ № 1"</t>
  </si>
  <si>
    <t>Денисова</t>
  </si>
  <si>
    <t>Виктория</t>
  </si>
  <si>
    <t>Безчаснюк</t>
  </si>
  <si>
    <t>Полина</t>
  </si>
  <si>
    <t>Николаевна</t>
  </si>
  <si>
    <t>МБОУ "СШ № 36"</t>
  </si>
  <si>
    <t>Кельдышева Екатерина Евгеньевна</t>
  </si>
  <si>
    <t>Александра</t>
  </si>
  <si>
    <t>Денисовна</t>
  </si>
  <si>
    <t>20.04.2011</t>
  </si>
  <si>
    <t>МБОУ "СШ № 38"</t>
  </si>
  <si>
    <t>Дудник Ольга Леонидовна</t>
  </si>
  <si>
    <t>МБОУ "СШ № 42"</t>
  </si>
  <si>
    <t>Руслановна</t>
  </si>
  <si>
    <t>Анна</t>
  </si>
  <si>
    <t>Шамсутдинова Надежда Алексеевна</t>
  </si>
  <si>
    <t>Мустафаева</t>
  </si>
  <si>
    <t>Асмар</t>
  </si>
  <si>
    <t>Рашад кызы</t>
  </si>
  <si>
    <t>Анастасия</t>
  </si>
  <si>
    <t>Костенко</t>
  </si>
  <si>
    <t>Мария</t>
  </si>
  <si>
    <t>ВСЕРОССИЙСКАЯ ОЛИМПИАДА ШКОЛЬНИКОВ ПО ОБЩЕОБРАЗОВАТЕЛЬНОМУ ПРЕДМЕТУ
«ФИЗЧЕСКАЯ КУЛЬТУРА»
 ПРОТОКОЛ ИСПЫТАНИЙ ( 7 класс: юноши)</t>
  </si>
  <si>
    <t>Бобов</t>
  </si>
  <si>
    <t>Владимир</t>
  </si>
  <si>
    <t>Максимович</t>
  </si>
  <si>
    <t>М</t>
  </si>
  <si>
    <t>Сальников Александр Петрович</t>
  </si>
  <si>
    <t>Александр</t>
  </si>
  <si>
    <t>Владимирович</t>
  </si>
  <si>
    <t>Романович</t>
  </si>
  <si>
    <t>МБОУ "СШ № 14"</t>
  </si>
  <si>
    <t>Дмитриевич</t>
  </si>
  <si>
    <t>Марк</t>
  </si>
  <si>
    <t>Кириллович</t>
  </si>
  <si>
    <t>МБОУ "Гимназия № 5"</t>
  </si>
  <si>
    <t>Найверт Роман Владимирович</t>
  </si>
  <si>
    <t>Баяндин</t>
  </si>
  <si>
    <t>Спартак</t>
  </si>
  <si>
    <t>Никитович</t>
  </si>
  <si>
    <t>Нурисламов</t>
  </si>
  <si>
    <t>Алексеевич</t>
  </si>
  <si>
    <t>Близняков</t>
  </si>
  <si>
    <t>Максим</t>
  </si>
  <si>
    <t>Котельников</t>
  </si>
  <si>
    <t>Ярослав</t>
  </si>
  <si>
    <t>Иванов</t>
  </si>
  <si>
    <t>Сергей</t>
  </si>
  <si>
    <t>Константинович</t>
  </si>
  <si>
    <t>Дажисан</t>
  </si>
  <si>
    <t>Витальевич</t>
  </si>
  <si>
    <t>Олегович</t>
  </si>
  <si>
    <t>ВСЕРОССИЙСКАЯ ОЛИМПИАДА ШКОЛЬНИКОВ ПО ОБЩЕОБРАЗОВАТЕЛЬНОМУ ПРЕДМЕТУ
«ФИЗЧЕСКАЯ КУЛЬТУРА»
 ПРОТОКОЛ ИСПЫТАНИЙ ( 8 класс: девушки)</t>
  </si>
  <si>
    <t>Дарья</t>
  </si>
  <si>
    <t>Попова</t>
  </si>
  <si>
    <t>Эвелина</t>
  </si>
  <si>
    <t>Дмитриевна</t>
  </si>
  <si>
    <t>Сластен Василий Николаевич</t>
  </si>
  <si>
    <t>Михайлова</t>
  </si>
  <si>
    <t>Юрьевна</t>
  </si>
  <si>
    <t>МБОУ "СШ № 43"</t>
  </si>
  <si>
    <t>Ачкасов Константин Сергеевич</t>
  </si>
  <si>
    <t>Львова</t>
  </si>
  <si>
    <t>Андреевна</t>
  </si>
  <si>
    <t>Капинус Андрей Владиславович</t>
  </si>
  <si>
    <t>Арина</t>
  </si>
  <si>
    <t>Алексеевна</t>
  </si>
  <si>
    <t>Милова</t>
  </si>
  <si>
    <t>Ермолина</t>
  </si>
  <si>
    <t>Софья</t>
  </si>
  <si>
    <t>Староста Виталий Георгиевич</t>
  </si>
  <si>
    <t>Бадалова</t>
  </si>
  <si>
    <t>Чахлик</t>
  </si>
  <si>
    <t>Халил кызы</t>
  </si>
  <si>
    <t>МБОУ "СШ № 9"</t>
  </si>
  <si>
    <t>Момотенко Алексей Викторович</t>
  </si>
  <si>
    <t>Екатерина</t>
  </si>
  <si>
    <t>Вадимовна</t>
  </si>
  <si>
    <t>Жабоева Марина Музафаровна</t>
  </si>
  <si>
    <t>Юлия</t>
  </si>
  <si>
    <t>Константиновна</t>
  </si>
  <si>
    <t>МБОУ "СШ № 33"</t>
  </si>
  <si>
    <t>Русина Ольга Евгеньевна</t>
  </si>
  <si>
    <t>Елизавета</t>
  </si>
  <si>
    <t>Шестаков Петр Леонидович</t>
  </si>
  <si>
    <t>Валерьевна</t>
  </si>
  <si>
    <t>Залина</t>
  </si>
  <si>
    <t>Амирхановна</t>
  </si>
  <si>
    <t>Хомяк</t>
  </si>
  <si>
    <t>Валерия</t>
  </si>
  <si>
    <t>Поезд</t>
  </si>
  <si>
    <t>28.02.2010</t>
  </si>
  <si>
    <t>Керимова</t>
  </si>
  <si>
    <t>ВСЕРОССИЙСКАЯ ОЛИМПИАДА ШКОЛЬНИКОВ ПО ОБЩЕОБРАЗОВАТЕЛЬНОМУ ПРЕДМЕТУ
«ФИЗЧЕСКАЯ КУЛЬТУРА»
 ПРОТОКОЛ ИСПЫТАНИЙ ( 8 класс: юноши)</t>
  </si>
  <si>
    <t>Денисов</t>
  </si>
  <si>
    <t>Григорьевич</t>
  </si>
  <si>
    <t>Бабушкин</t>
  </si>
  <si>
    <t>Роман</t>
  </si>
  <si>
    <t>Евгеньевич</t>
  </si>
  <si>
    <t>Павлов</t>
  </si>
  <si>
    <t>Кирилл</t>
  </si>
  <si>
    <t>Сергеевич</t>
  </si>
  <si>
    <t>Евков</t>
  </si>
  <si>
    <t>Егор</t>
  </si>
  <si>
    <t>Бушинкин</t>
  </si>
  <si>
    <t>Андреевич</t>
  </si>
  <si>
    <t>Грибанов</t>
  </si>
  <si>
    <t>Тарасович</t>
  </si>
  <si>
    <t>Савченко</t>
  </si>
  <si>
    <t>Александрович</t>
  </si>
  <si>
    <t>Степан</t>
  </si>
  <si>
    <t>Геннадьевич</t>
  </si>
  <si>
    <t>Николаевич</t>
  </si>
  <si>
    <t>Михайлович</t>
  </si>
  <si>
    <t>Стогов</t>
  </si>
  <si>
    <t>Аюпов</t>
  </si>
  <si>
    <t>Ильгиз</t>
  </si>
  <si>
    <t>Русланович</t>
  </si>
  <si>
    <t>Власов</t>
  </si>
  <si>
    <t>Станиславович</t>
  </si>
  <si>
    <t>Марков</t>
  </si>
  <si>
    <t>Иван</t>
  </si>
  <si>
    <t>Солуянова Оксана Николаевна</t>
  </si>
  <si>
    <t>Тимофей</t>
  </si>
  <si>
    <t>Антонович</t>
  </si>
  <si>
    <t>Данил</t>
  </si>
  <si>
    <t>Павлович</t>
  </si>
  <si>
    <t>ВСЕРОССИЙСКАЯ ОЛИМПИАДА ШКОЛЬНИКОВ ПО ОБЩЕОБРАЗОВАТЕЛЬНОМУ ПРЕДМЕТУ
«ФИЗЧЕСКАЯ КУЛЬТУРА»
 ПРОТОКОЛ ИСПЫТАНИЙ (9 класс: девушки)</t>
  </si>
  <si>
    <t>Аллабердина</t>
  </si>
  <si>
    <t>Ясмина</t>
  </si>
  <si>
    <t>Дамировна</t>
  </si>
  <si>
    <t>Паль Игорь Александрович</t>
  </si>
  <si>
    <t>Кунтуганова</t>
  </si>
  <si>
    <t>Малика</t>
  </si>
  <si>
    <t>Муслимовна</t>
  </si>
  <si>
    <t>МБОУ "СШ № 23"</t>
  </si>
  <si>
    <t>Фондаренко Татьяна Александровна</t>
  </si>
  <si>
    <t>Яна</t>
  </si>
  <si>
    <t>Антоновна</t>
  </si>
  <si>
    <t>Павловна</t>
  </si>
  <si>
    <t>Амелина</t>
  </si>
  <si>
    <t>МБОУ "СШ № 41"</t>
  </si>
  <si>
    <t>Левша Наталья Ивановна</t>
  </si>
  <si>
    <t>Щукина</t>
  </si>
  <si>
    <t>Ульяна</t>
  </si>
  <si>
    <t>06.07.2009</t>
  </si>
  <si>
    <t>Сидорчук</t>
  </si>
  <si>
    <t>Бобов Максим Александрович</t>
  </si>
  <si>
    <t>Цай</t>
  </si>
  <si>
    <t>Сидорова Юлия Юрьевна</t>
  </si>
  <si>
    <t>Ксения</t>
  </si>
  <si>
    <t>Островская</t>
  </si>
  <si>
    <t>Василиса</t>
  </si>
  <si>
    <t>Ивановна</t>
  </si>
  <si>
    <t>Кристина</t>
  </si>
  <si>
    <t>ВСЕРОССИЙСКАЯ ОЛИМПИАДА ШКОЛЬНИКОВ ПО ОБЩЕОБРАЗОВАТЕЛЬНОМУ ПРЕДМЕТУ
«ФИЗЧЕСКАЯ КУЛЬТУРА»
 ПРОТОКОЛ ИСПЫТАНИЙ (9 класс: юноши)</t>
  </si>
  <si>
    <t>Илья</t>
  </si>
  <si>
    <t>Иванович</t>
  </si>
  <si>
    <t>Артём</t>
  </si>
  <si>
    <t>Викторович</t>
  </si>
  <si>
    <t>Саргсян</t>
  </si>
  <si>
    <t>Мушег</t>
  </si>
  <si>
    <t>Самвелович</t>
  </si>
  <si>
    <t>Денис</t>
  </si>
  <si>
    <t>Денисович</t>
  </si>
  <si>
    <t>Огиенко</t>
  </si>
  <si>
    <t>Артем</t>
  </si>
  <si>
    <t>Сластен</t>
  </si>
  <si>
    <t>Захар</t>
  </si>
  <si>
    <t>Васильевич</t>
  </si>
  <si>
    <t>Жуков</t>
  </si>
  <si>
    <t>Марушкин</t>
  </si>
  <si>
    <t>Романов</t>
  </si>
  <si>
    <t>Игоревич</t>
  </si>
  <si>
    <t>Семён</t>
  </si>
  <si>
    <t>Соломонов</t>
  </si>
  <si>
    <t>08.01.2009</t>
  </si>
  <si>
    <t>Дмитрий</t>
  </si>
  <si>
    <t>ВСЕРОССИЙСКАЯ ОЛИМПИАДА ШКОЛЬНИКОВ ПО ОБЩЕОБРАЗОВАТЕЛЬНОМУ ПРЕДМЕТУ
«ФИЗЧЕСКАЯ КУЛЬТУРА»
 ПРОТОКОЛ ИСПЫТАНИЙ (10 класс: девушки)</t>
  </si>
  <si>
    <t>Менжулина</t>
  </si>
  <si>
    <t>Шандрыгина</t>
  </si>
  <si>
    <t>Антонина</t>
  </si>
  <si>
    <t>Князева</t>
  </si>
  <si>
    <t>Лобанова</t>
  </si>
  <si>
    <t>Воронкин Юрий Валентинович</t>
  </si>
  <si>
    <t>Волкова</t>
  </si>
  <si>
    <t>Руслана</t>
  </si>
  <si>
    <t>Дзукаева</t>
  </si>
  <si>
    <t>Алановна</t>
  </si>
  <si>
    <t>Филиппова</t>
  </si>
  <si>
    <t>Алина</t>
  </si>
  <si>
    <t>Захарова Ильсюяр Хадисовна</t>
  </si>
  <si>
    <t>Чумакова</t>
  </si>
  <si>
    <t>Мишина</t>
  </si>
  <si>
    <t>Буторина</t>
  </si>
  <si>
    <t>Станислава</t>
  </si>
  <si>
    <t>Михайловна</t>
  </si>
  <si>
    <t>Алиса</t>
  </si>
  <si>
    <t>Орлик</t>
  </si>
  <si>
    <t>Осколкова</t>
  </si>
  <si>
    <t>Вероника</t>
  </si>
  <si>
    <t>Михаеску</t>
  </si>
  <si>
    <t>ВСЕРОССИЙСКАЯ ОЛИМПИАДА ШКОЛЬНИКОВ ПО ОБЩЕОБРАЗОВАТЕЛЬНОМУ ПРЕДМЕТУ
«ФИЗЧЕСКАЯ КУЛЬТУРА»
 ПРОТОКОЛ ИСПЫТАНИЙ (10 класс: юноши)</t>
  </si>
  <si>
    <t>Юрий</t>
  </si>
  <si>
    <t>Клюев</t>
  </si>
  <si>
    <t>Логинов</t>
  </si>
  <si>
    <t>Владислав</t>
  </si>
  <si>
    <t>Ксензик</t>
  </si>
  <si>
    <t>Тарас</t>
  </si>
  <si>
    <t>Жабин</t>
  </si>
  <si>
    <t>Никита</t>
  </si>
  <si>
    <t>Юрлов</t>
  </si>
  <si>
    <t>Арсений</t>
  </si>
  <si>
    <t>Литвиненко</t>
  </si>
  <si>
    <t>МБОУ " СШ № 36"</t>
  </si>
  <si>
    <t>Пестерев</t>
  </si>
  <si>
    <t>Абдулакимов</t>
  </si>
  <si>
    <t>Айдамир</t>
  </si>
  <si>
    <t>Муратович</t>
  </si>
  <si>
    <t>Кретова Оксана Владимировна</t>
  </si>
  <si>
    <t>Леонид</t>
  </si>
  <si>
    <t>Шестаков</t>
  </si>
  <si>
    <t>Олег</t>
  </si>
  <si>
    <t>ВСЕРОССИЙСКАЯ ОЛИМПИАДА ШКОЛЬНИКОВ ПО ОБЩЕОБРАЗОВАТЕЛЬНОМУ ПРЕДМЕТУ
«ФИЗЧЕСКАЯ КУЛЬТУРА»
 ПРОТОКОЛ ИСПЫТАНИЙ (11 класс: девушки)</t>
  </si>
  <si>
    <t>МАОУ "Гимназия № 4"</t>
  </si>
  <si>
    <t>Лавренчук Василий Николаевич</t>
  </si>
  <si>
    <t>Никулина</t>
  </si>
  <si>
    <t>МБОУ "СШ № 13"</t>
  </si>
  <si>
    <t>Артемовна</t>
  </si>
  <si>
    <t>Бунас</t>
  </si>
  <si>
    <t>Максимовна</t>
  </si>
  <si>
    <t>ВСЕРОССИЙСКАЯ ОЛИМПИАДА ШКОЛЬНИКОВ ПО ОБЩЕОБРАЗОВАТЕЛЬНОМУ ПРЕДМЕТУ
«ФИЗЧЕСКАЯ КУЛЬТУРА»
 ПРОТОКОЛ ИСПЫТАНИЙ (11 класс: юноши)</t>
  </si>
  <si>
    <t>Глеб</t>
  </si>
  <si>
    <t>Савельев</t>
  </si>
  <si>
    <t>Эдуард</t>
  </si>
  <si>
    <t>Снилс</t>
  </si>
  <si>
    <t>Гасанов</t>
  </si>
  <si>
    <t>Гусейн</t>
  </si>
  <si>
    <t>Мазур</t>
  </si>
  <si>
    <t>Михаил</t>
  </si>
  <si>
    <t>Никитин</t>
  </si>
  <si>
    <t>Лягин</t>
  </si>
  <si>
    <t>Ардяков</t>
  </si>
  <si>
    <t>Зинкевич</t>
  </si>
  <si>
    <t>Станислав</t>
  </si>
  <si>
    <t>Черняев</t>
  </si>
  <si>
    <t>Солтан</t>
  </si>
  <si>
    <t>Курманбаевич</t>
  </si>
  <si>
    <t>Янчевский</t>
  </si>
  <si>
    <t>Владиславович</t>
  </si>
  <si>
    <t>Гордеев</t>
  </si>
  <si>
    <t>Валерьевич</t>
  </si>
  <si>
    <t>Ганчук</t>
  </si>
  <si>
    <t>Корчин</t>
  </si>
  <si>
    <t>Цыбаков</t>
  </si>
  <si>
    <t>Нематов</t>
  </si>
  <si>
    <t>Элтун</t>
  </si>
  <si>
    <t>Элмаддинович</t>
  </si>
  <si>
    <t>Тлеков</t>
  </si>
  <si>
    <t>Муслим</t>
  </si>
  <si>
    <t>Мухтарович</t>
  </si>
  <si>
    <t>Исаев</t>
  </si>
  <si>
    <t>Билал</t>
  </si>
  <si>
    <t>Фаррухович</t>
  </si>
  <si>
    <t>Резников</t>
  </si>
  <si>
    <t>Яромир</t>
  </si>
  <si>
    <t>Камиль</t>
  </si>
  <si>
    <t>Бочкарев</t>
  </si>
  <si>
    <t>Губко</t>
  </si>
  <si>
    <t>МБОУ "СШ № 28"</t>
  </si>
  <si>
    <t>МБОУ "СШ № 40"</t>
  </si>
  <si>
    <t>199-336-965 43</t>
  </si>
  <si>
    <t>207-455-008 43</t>
  </si>
  <si>
    <t>200-498-663 51</t>
  </si>
  <si>
    <t>197-929-593 64</t>
  </si>
  <si>
    <t>206-762-293 66</t>
  </si>
  <si>
    <t>170-831-123 41</t>
  </si>
  <si>
    <t>184-296-622 04</t>
  </si>
  <si>
    <t>172-445-462 68</t>
  </si>
  <si>
    <t>173-670-038 70</t>
  </si>
  <si>
    <t>184-480-259 89</t>
  </si>
  <si>
    <t>204-714-069 29</t>
  </si>
  <si>
    <t>172-588-449 08</t>
  </si>
  <si>
    <t>178-258-476 20</t>
  </si>
  <si>
    <t>188-798-688 88</t>
  </si>
  <si>
    <t>180-794-630 99</t>
  </si>
  <si>
    <t>190-091-427 52</t>
  </si>
  <si>
    <t>191-822-509 77</t>
  </si>
  <si>
    <t>176-314-066 63</t>
  </si>
  <si>
    <t>208-091-430 40</t>
  </si>
  <si>
    <t>174-975-141 12</t>
  </si>
  <si>
    <t>Шестаков Петр Леонидович.</t>
  </si>
  <si>
    <t>Гришко Сергей Иванович</t>
  </si>
  <si>
    <t>Шамраева Александра Андреевна</t>
  </si>
  <si>
    <t>Манашова Анастасия Сергеевна</t>
  </si>
  <si>
    <t>Акбаров</t>
  </si>
  <si>
    <t>Илхам</t>
  </si>
  <si>
    <t>Азер оглы</t>
  </si>
  <si>
    <t>Мамаев</t>
  </si>
  <si>
    <t>Тимур</t>
  </si>
  <si>
    <t>Карпенко</t>
  </si>
  <si>
    <t>Гарас</t>
  </si>
  <si>
    <t>Шилко</t>
  </si>
  <si>
    <t>Федор</t>
  </si>
  <si>
    <t>Пономарев</t>
  </si>
  <si>
    <t>Павловский</t>
  </si>
  <si>
    <t>Холодов</t>
  </si>
  <si>
    <t>Артюхин</t>
  </si>
  <si>
    <t>Шевчук</t>
  </si>
  <si>
    <t>Навацкий</t>
  </si>
  <si>
    <t>Чучман</t>
  </si>
  <si>
    <t>Аблезов</t>
  </si>
  <si>
    <t>Имран</t>
  </si>
  <si>
    <t>Адильханович</t>
  </si>
  <si>
    <t>МБОУ "СШ № 17"</t>
  </si>
  <si>
    <t>МБОУ "Лицей № 3"</t>
  </si>
  <si>
    <t>182-126-550 51</t>
  </si>
  <si>
    <t>196-884-129 41</t>
  </si>
  <si>
    <t>195-947-935 54</t>
  </si>
  <si>
    <t>170-397-066 73</t>
  </si>
  <si>
    <t>202-160-312 81</t>
  </si>
  <si>
    <t>179-924-427 29</t>
  </si>
  <si>
    <t>209-278-294 87</t>
  </si>
  <si>
    <t>181-065-202 37</t>
  </si>
  <si>
    <t>176-352-475 88</t>
  </si>
  <si>
    <t>206-616-021 29</t>
  </si>
  <si>
    <t>181-438-359 78</t>
  </si>
  <si>
    <t>167-910-058 82</t>
  </si>
  <si>
    <t>169-869-654 64</t>
  </si>
  <si>
    <t>185-768-702 33</t>
  </si>
  <si>
    <t>197-146-002 81</t>
  </si>
  <si>
    <t>201-277-341 17</t>
  </si>
  <si>
    <t>201-357-538 24</t>
  </si>
  <si>
    <t>199-561-791 46</t>
  </si>
  <si>
    <t>Сабиров Эдуард Ильдарович</t>
  </si>
  <si>
    <t>Шкробов Никита Олегович</t>
  </si>
  <si>
    <t>Винаков Виктор Александрович</t>
  </si>
  <si>
    <t>Галин</t>
  </si>
  <si>
    <t>Иевлев</t>
  </si>
  <si>
    <t>Федорович</t>
  </si>
  <si>
    <t>Гресь</t>
  </si>
  <si>
    <t>Иванчиков</t>
  </si>
  <si>
    <t>Вячеславович</t>
  </si>
  <si>
    <t>Рязанов</t>
  </si>
  <si>
    <t>Евгений</t>
  </si>
  <si>
    <t>Надюк</t>
  </si>
  <si>
    <t>Сергиенко</t>
  </si>
  <si>
    <t>Виталий</t>
  </si>
  <si>
    <t>Владимиров</t>
  </si>
  <si>
    <t>Эмиль</t>
  </si>
  <si>
    <t>Агаев</t>
  </si>
  <si>
    <t>Элим</t>
  </si>
  <si>
    <t>Висалович</t>
  </si>
  <si>
    <t>Красиворон</t>
  </si>
  <si>
    <t>МБОУ "Гимназия № 11"</t>
  </si>
  <si>
    <t>175-585-748 25</t>
  </si>
  <si>
    <t>178-842-370 19</t>
  </si>
  <si>
    <t>209-205-193 36</t>
  </si>
  <si>
    <t>197-372-451 12</t>
  </si>
  <si>
    <t>178-437-387 18</t>
  </si>
  <si>
    <t>196-068-572 14</t>
  </si>
  <si>
    <t>168-935-152 15</t>
  </si>
  <si>
    <t>170-418-922 58</t>
  </si>
  <si>
    <t>198-655-240 30</t>
  </si>
  <si>
    <t>191-733-029 69</t>
  </si>
  <si>
    <t>203-240-257 94</t>
  </si>
  <si>
    <t>209-127-575 58</t>
  </si>
  <si>
    <t>178-437-397 20</t>
  </si>
  <si>
    <t>193-717-159 98</t>
  </si>
  <si>
    <t>209-193-631 68</t>
  </si>
  <si>
    <t>209-061-916 49</t>
  </si>
  <si>
    <t>183-275-940 95</t>
  </si>
  <si>
    <t>223-808-670 66</t>
  </si>
  <si>
    <t>177-165-642 97</t>
  </si>
  <si>
    <t>176-983-052 23</t>
  </si>
  <si>
    <t>190-279-259 88</t>
  </si>
  <si>
    <t>193-061-198 64</t>
  </si>
  <si>
    <t>Селифонкин Александр Валерьевич</t>
  </si>
  <si>
    <t>Мельников Владимир Николаевич</t>
  </si>
  <si>
    <t>Кудрявцев</t>
  </si>
  <si>
    <t>Гончаренко</t>
  </si>
  <si>
    <t>Соловьёв</t>
  </si>
  <si>
    <t>Ибрагимов</t>
  </si>
  <si>
    <t>Окан</t>
  </si>
  <si>
    <t>Ильхам оглы</t>
  </si>
  <si>
    <t>Цылев</t>
  </si>
  <si>
    <t>Асадчик</t>
  </si>
  <si>
    <t>Гринченко</t>
  </si>
  <si>
    <t>Гаджиев</t>
  </si>
  <si>
    <t>Али</t>
  </si>
  <si>
    <t>Оглы</t>
  </si>
  <si>
    <t>Березуцкий</t>
  </si>
  <si>
    <t>Магомедов</t>
  </si>
  <si>
    <t>Магомед</t>
  </si>
  <si>
    <t>Бейбулатович</t>
  </si>
  <si>
    <t>Субботин</t>
  </si>
  <si>
    <t>Дмитрушко</t>
  </si>
  <si>
    <t>Анатольевич</t>
  </si>
  <si>
    <t>Эйнуллаев</t>
  </si>
  <si>
    <t>Айхан</t>
  </si>
  <si>
    <t>Самирович</t>
  </si>
  <si>
    <t>Колесник</t>
  </si>
  <si>
    <t>Артемович</t>
  </si>
  <si>
    <t>Акмолин</t>
  </si>
  <si>
    <t>207-244-759 54</t>
  </si>
  <si>
    <t>181-438-336 71</t>
  </si>
  <si>
    <t>193-764-560 15</t>
  </si>
  <si>
    <t>210-869-726 70</t>
  </si>
  <si>
    <t>152-818-264 69</t>
  </si>
  <si>
    <t>174-166-591 86</t>
  </si>
  <si>
    <t>203-619-738 50</t>
  </si>
  <si>
    <t>209-107-063 29</t>
  </si>
  <si>
    <t>209-160-748 53</t>
  </si>
  <si>
    <t>204-478-720 61</t>
  </si>
  <si>
    <t>207-925-114 59</t>
  </si>
  <si>
    <t>176-427-508 91</t>
  </si>
  <si>
    <t>197-351-316 93</t>
  </si>
  <si>
    <t>192-836-805 09</t>
  </si>
  <si>
    <t>208-154-427 43</t>
  </si>
  <si>
    <t>172-330-248 33</t>
  </si>
  <si>
    <t>179-097-244 17</t>
  </si>
  <si>
    <t>155-943-855 07</t>
  </si>
  <si>
    <t>Федорова Аэлита Александровна</t>
  </si>
  <si>
    <t>Тихомиров</t>
  </si>
  <si>
    <t>Пермяков</t>
  </si>
  <si>
    <t>Ревуцкий</t>
  </si>
  <si>
    <t>Руслан</t>
  </si>
  <si>
    <t>Узаиров</t>
  </si>
  <si>
    <t>Махмуд</t>
  </si>
  <si>
    <t>Аскерханович</t>
  </si>
  <si>
    <t>Одарченко</t>
  </si>
  <si>
    <t>Нуфтачев</t>
  </si>
  <si>
    <t>Салахуддин</t>
  </si>
  <si>
    <t>Рагимович</t>
  </si>
  <si>
    <t>Жирелкин</t>
  </si>
  <si>
    <t>Кертанов</t>
  </si>
  <si>
    <t>Аспар</t>
  </si>
  <si>
    <t>Стельмах</t>
  </si>
  <si>
    <t>Журавлёв</t>
  </si>
  <si>
    <t>Умаров</t>
  </si>
  <si>
    <t>Дамир</t>
  </si>
  <si>
    <t>Магомедович</t>
  </si>
  <si>
    <t>Телец</t>
  </si>
  <si>
    <t>Петриев</t>
  </si>
  <si>
    <t>МБОУ "СШ № 29"</t>
  </si>
  <si>
    <t>МБОУ "СШ № 45"</t>
  </si>
  <si>
    <t>153-574-504 69</t>
  </si>
  <si>
    <t>191-875-763 25</t>
  </si>
  <si>
    <t>189-708-785 50</t>
  </si>
  <si>
    <t>209-079-329 73</t>
  </si>
  <si>
    <t>170-397-067 74</t>
  </si>
  <si>
    <t>149-431-094 68</t>
  </si>
  <si>
    <t>197-332-811 97</t>
  </si>
  <si>
    <t>150-087-315 32</t>
  </si>
  <si>
    <t>177-927-447 31</t>
  </si>
  <si>
    <t>174-281-482 78</t>
  </si>
  <si>
    <t>152-899-091 09</t>
  </si>
  <si>
    <t>197-902-589 30</t>
  </si>
  <si>
    <t>188-083-670 11</t>
  </si>
  <si>
    <t>153-971-569 98</t>
  </si>
  <si>
    <t>151-971-184 71</t>
  </si>
  <si>
    <t>186-184-680 09</t>
  </si>
  <si>
    <t>174-254-201 52</t>
  </si>
  <si>
    <t>188-201-433 65</t>
  </si>
  <si>
    <t>196-406-122 79</t>
  </si>
  <si>
    <t>151-369-626 67</t>
  </si>
  <si>
    <t>199-408-928 37</t>
  </si>
  <si>
    <t>153-739-269 89</t>
  </si>
  <si>
    <t>Сластиков Юрий Германович</t>
  </si>
  <si>
    <t>Васенко Екатерина Сергеевна</t>
  </si>
  <si>
    <t>Топоров Макарий Константинович</t>
  </si>
  <si>
    <t>Купцоваа</t>
  </si>
  <si>
    <t>Кира</t>
  </si>
  <si>
    <t>Подлегаева</t>
  </si>
  <si>
    <t>Ярослава</t>
  </si>
  <si>
    <t>Бондарчук</t>
  </si>
  <si>
    <t>Яценко</t>
  </si>
  <si>
    <t>Ефросиния</t>
  </si>
  <si>
    <t>Чикаткова</t>
  </si>
  <si>
    <t>Алисветова</t>
  </si>
  <si>
    <t>Камила</t>
  </si>
  <si>
    <t>Эриковна</t>
  </si>
  <si>
    <t>Бахышова</t>
  </si>
  <si>
    <t>Айлина</t>
  </si>
  <si>
    <t>Раминовна</t>
  </si>
  <si>
    <t>Смирнова</t>
  </si>
  <si>
    <t>Анита</t>
  </si>
  <si>
    <t>Горчакова</t>
  </si>
  <si>
    <t>Петрова</t>
  </si>
  <si>
    <t>Батырова</t>
  </si>
  <si>
    <t>Рузана</t>
  </si>
  <si>
    <t>Албековна</t>
  </si>
  <si>
    <t>Гаврилова</t>
  </si>
  <si>
    <t>Мосина</t>
  </si>
  <si>
    <t>Белоусова</t>
  </si>
  <si>
    <t>Кондрашина</t>
  </si>
  <si>
    <t>Сулейманова</t>
  </si>
  <si>
    <t>Анель</t>
  </si>
  <si>
    <t>Талгатовна</t>
  </si>
  <si>
    <t>Мельникова</t>
  </si>
  <si>
    <t>Оруджова</t>
  </si>
  <si>
    <t>Рияна</t>
  </si>
  <si>
    <t>Тарлановна</t>
  </si>
  <si>
    <t>Дроботенко</t>
  </si>
  <si>
    <t>Витальевна</t>
  </si>
  <si>
    <t>МБОУ "СШ № 20"</t>
  </si>
  <si>
    <t>МБОУ "СШ № 31"</t>
  </si>
  <si>
    <t>197-372-602 09</t>
  </si>
  <si>
    <t>195-972-359 39</t>
  </si>
  <si>
    <t>180-460-679 67</t>
  </si>
  <si>
    <t>191-169-549 91</t>
  </si>
  <si>
    <t>203-732-842 37</t>
  </si>
  <si>
    <t>173-776-003 89</t>
  </si>
  <si>
    <t>190-358-302 66</t>
  </si>
  <si>
    <t>209-273-455 66</t>
  </si>
  <si>
    <t>189-407-195 12</t>
  </si>
  <si>
    <t>174-135-217 48</t>
  </si>
  <si>
    <t>181-559-312 83</t>
  </si>
  <si>
    <t>171-429-987 91</t>
  </si>
  <si>
    <t>189-478-624 51</t>
  </si>
  <si>
    <t>173-659-176 04</t>
  </si>
  <si>
    <t>178-103-425 59</t>
  </si>
  <si>
    <t>173-209-854 71</t>
  </si>
  <si>
    <t>190-279-248 85</t>
  </si>
  <si>
    <t>176-413-936 86</t>
  </si>
  <si>
    <t>Мостовых Кирилл Сергеевич</t>
  </si>
  <si>
    <t>Усенбаев Талгат Муратович</t>
  </si>
  <si>
    <t>Касымов Айрат Фирдусович</t>
  </si>
  <si>
    <t>Кириенко</t>
  </si>
  <si>
    <t>Пяткова</t>
  </si>
  <si>
    <t>Рашитова</t>
  </si>
  <si>
    <t>Самокрутова</t>
  </si>
  <si>
    <t>Артуровна</t>
  </si>
  <si>
    <t>Кислицина</t>
  </si>
  <si>
    <t>Ярославовна</t>
  </si>
  <si>
    <t>Берсенева</t>
  </si>
  <si>
    <t>Ковальчук</t>
  </si>
  <si>
    <t>Афанасьева</t>
  </si>
  <si>
    <t>Сычева</t>
  </si>
  <si>
    <t>Побокова</t>
  </si>
  <si>
    <t>Васильевна</t>
  </si>
  <si>
    <t>Романова</t>
  </si>
  <si>
    <t>Герасимова</t>
  </si>
  <si>
    <t>Евгения</t>
  </si>
  <si>
    <t>Христюченко</t>
  </si>
  <si>
    <t>209-019-277 48</t>
  </si>
  <si>
    <t>175-607-324 80</t>
  </si>
  <si>
    <t>200-129-566 02</t>
  </si>
  <si>
    <t>209-115-399 47</t>
  </si>
  <si>
    <t>184-843-164 99</t>
  </si>
  <si>
    <t>198-673-889 67</t>
  </si>
  <si>
    <t>174-422-534 59</t>
  </si>
  <si>
    <t>167-057-114 67</t>
  </si>
  <si>
    <t>177-604-921 97</t>
  </si>
  <si>
    <t>209-529-270 76</t>
  </si>
  <si>
    <t>168-341-096 78</t>
  </si>
  <si>
    <t>209-240-525 36</t>
  </si>
  <si>
    <t>104-228-532 13</t>
  </si>
  <si>
    <t>199-593-022 35</t>
  </si>
  <si>
    <t>179-583-282 32</t>
  </si>
  <si>
    <t>203-405-548 13</t>
  </si>
  <si>
    <t>170-521-387 40</t>
  </si>
  <si>
    <t>177-842-538 17</t>
  </si>
  <si>
    <t>Никитина</t>
  </si>
  <si>
    <t>Варвара</t>
  </si>
  <si>
    <t>Штефанич</t>
  </si>
  <si>
    <t>Синицына</t>
  </si>
  <si>
    <t>Самошкина</t>
  </si>
  <si>
    <t>Староста</t>
  </si>
  <si>
    <t>Олеанна</t>
  </si>
  <si>
    <t>Александрова</t>
  </si>
  <si>
    <t>Ялманбетова</t>
  </si>
  <si>
    <t>Лисина</t>
  </si>
  <si>
    <t>Ариана</t>
  </si>
  <si>
    <t>Баязитова</t>
  </si>
  <si>
    <t>Анатольевна</t>
  </si>
  <si>
    <t>199-446-454 36</t>
  </si>
  <si>
    <t>197-323-709 99</t>
  </si>
  <si>
    <t>200-760-321 03</t>
  </si>
  <si>
    <t>209-193-767 83</t>
  </si>
  <si>
    <t>195-131-550 65</t>
  </si>
  <si>
    <t>208-449-792 94</t>
  </si>
  <si>
    <t>168-301-732 63</t>
  </si>
  <si>
    <t>167-845-674 28</t>
  </si>
  <si>
    <t>193-740-959 08</t>
  </si>
  <si>
    <t>167-845-655 25</t>
  </si>
  <si>
    <t>196-983-164 46</t>
  </si>
  <si>
    <t>161-897-748 20</t>
  </si>
  <si>
    <t>162-584-945 96</t>
  </si>
  <si>
    <t>159-215-649 83</t>
  </si>
  <si>
    <t>164-353-144 54</t>
  </si>
  <si>
    <t>209-193-845 80</t>
  </si>
  <si>
    <t>197-464-025 07</t>
  </si>
  <si>
    <t>183-970-524 04</t>
  </si>
  <si>
    <t>192-425-483 79</t>
  </si>
  <si>
    <t>Тарасова Светлана Ивановна</t>
  </si>
  <si>
    <t>Менжицкая</t>
  </si>
  <si>
    <t>Юмашева</t>
  </si>
  <si>
    <t>Ретунская</t>
  </si>
  <si>
    <t>Коногорова</t>
  </si>
  <si>
    <t>Милена</t>
  </si>
  <si>
    <t>Максимова</t>
  </si>
  <si>
    <t>Ларина</t>
  </si>
  <si>
    <t>Вожакина</t>
  </si>
  <si>
    <t>Татьяна</t>
  </si>
  <si>
    <t>Бакшева</t>
  </si>
  <si>
    <t>Людмила</t>
  </si>
  <si>
    <t>Андревна</t>
  </si>
  <si>
    <t>Екимкова</t>
  </si>
  <si>
    <t>Евгеньвна</t>
  </si>
  <si>
    <t>Мусина</t>
  </si>
  <si>
    <t>Руфина</t>
  </si>
  <si>
    <t>Наилевна</t>
  </si>
  <si>
    <t>Шологон</t>
  </si>
  <si>
    <t>Фатхуллина</t>
  </si>
  <si>
    <t>Радионовна</t>
  </si>
  <si>
    <t>192-577-811-13</t>
  </si>
  <si>
    <t>192-707-296 94</t>
  </si>
  <si>
    <t>193-604-873 94</t>
  </si>
  <si>
    <t>192-506-985 96</t>
  </si>
  <si>
    <t>195-359-968 40</t>
  </si>
  <si>
    <t>156-940-894 09</t>
  </si>
  <si>
    <t>204-736-135 40</t>
  </si>
  <si>
    <t>193-061-215 48</t>
  </si>
  <si>
    <t>209-101-763 26</t>
  </si>
  <si>
    <t>195-927-185 30</t>
  </si>
  <si>
    <t>181-420-949 57</t>
  </si>
  <si>
    <t>164-432-979 81</t>
  </si>
  <si>
    <t>192-305-773 70</t>
  </si>
  <si>
    <t>209-205-206 24</t>
  </si>
  <si>
    <t>Гришулина</t>
  </si>
  <si>
    <t>Ермакова</t>
  </si>
  <si>
    <t>Мишенина</t>
  </si>
  <si>
    <t>Шутова</t>
  </si>
  <si>
    <t>Третьякова</t>
  </si>
  <si>
    <t>Мелибаева</t>
  </si>
  <si>
    <t>Алия</t>
  </si>
  <si>
    <t>Алыкбековна</t>
  </si>
  <si>
    <t>нет</t>
  </si>
  <si>
    <t>МБОУ "СШ № 21</t>
  </si>
  <si>
    <t>150-595-815 74</t>
  </si>
  <si>
    <t>193-173-274 78</t>
  </si>
  <si>
    <t>168-390-986 23</t>
  </si>
  <si>
    <t>198-362-587 29</t>
  </si>
  <si>
    <t>187-962-825 45</t>
  </si>
  <si>
    <t>168-819-712 25</t>
  </si>
  <si>
    <t>190-944-378 00</t>
  </si>
  <si>
    <t>150-051-874 19</t>
  </si>
  <si>
    <t>153-908-388 88</t>
  </si>
  <si>
    <t>153-830-078 54</t>
  </si>
  <si>
    <t>152-916-755 81</t>
  </si>
  <si>
    <t>152-182-308 33</t>
  </si>
  <si>
    <t>186-246-086 92</t>
  </si>
  <si>
    <t>150-026-585 18</t>
  </si>
  <si>
    <t>199-483-616 44</t>
  </si>
  <si>
    <t>149-409-818 97</t>
  </si>
  <si>
    <t>209-131-109 17</t>
  </si>
  <si>
    <t>199-413-973 27</t>
  </si>
  <si>
    <t>158-314-419 66</t>
  </si>
  <si>
    <t>154-769-524 06</t>
  </si>
  <si>
    <t>Шипулёв Роман Игоревич</t>
  </si>
  <si>
    <t>ж</t>
  </si>
  <si>
    <t>02.06.2012</t>
  </si>
  <si>
    <t>20.10.2012</t>
  </si>
  <si>
    <t>24.04.2012</t>
  </si>
  <si>
    <t>19.10.2012</t>
  </si>
  <si>
    <t>03.12.2010</t>
  </si>
  <si>
    <t>10.01.2012</t>
  </si>
  <si>
    <t>11.12.2010</t>
  </si>
  <si>
    <t>30.06.2010</t>
  </si>
  <si>
    <t>02.04.2010</t>
  </si>
  <si>
    <t>26.04.2010</t>
  </si>
  <si>
    <t>16.02.2010</t>
  </si>
  <si>
    <t>03.07.2009</t>
  </si>
  <si>
    <t>16.10.2008</t>
  </si>
  <si>
    <t>21.072009</t>
  </si>
  <si>
    <t>04.03.2008</t>
  </si>
  <si>
    <t>24.09.2008</t>
  </si>
  <si>
    <t>04.08.2008</t>
  </si>
  <si>
    <t>29.08.2008</t>
  </si>
  <si>
    <t>22.04.2012</t>
  </si>
  <si>
    <t>01.03.2012</t>
  </si>
  <si>
    <t>28.05.2012</t>
  </si>
  <si>
    <t>12.05.2012</t>
  </si>
  <si>
    <t>30.12.2012</t>
  </si>
  <si>
    <t>19.12.2012</t>
  </si>
  <si>
    <t>24.03.2011</t>
  </si>
  <si>
    <t>28.10.2011</t>
  </si>
  <si>
    <t>09.05.2011</t>
  </si>
  <si>
    <t>21.09.2011</t>
  </si>
  <si>
    <t>03.03.2010</t>
  </si>
  <si>
    <t>28.05.2010</t>
  </si>
  <si>
    <t>26.01.2010</t>
  </si>
  <si>
    <t>10.06.2010</t>
  </si>
  <si>
    <t>30.01.2010</t>
  </si>
  <si>
    <t>01.03.2010</t>
  </si>
  <si>
    <t>29.03.2010</t>
  </si>
  <si>
    <t>27.02.2009</t>
  </si>
  <si>
    <t>13.02.2009</t>
  </si>
  <si>
    <t>10.03.2009</t>
  </si>
  <si>
    <t>13.10.2009</t>
  </si>
  <si>
    <t>06.10.2008</t>
  </si>
  <si>
    <t>07.08.2008</t>
  </si>
  <si>
    <t>25.12.2008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</si>
  <si>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</si>
  <si>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</si>
  <si>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</si>
  <si>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</si>
  <si>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</si>
  <si>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</si>
  <si>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</si>
  <si>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</si>
  <si>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</si>
  <si>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</si>
  <si>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</si>
  <si>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</si>
  <si>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</si>
  <si>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</si>
  <si>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</si>
  <si>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</si>
  <si>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</si>
  <si>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</si>
  <si>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</si>
  <si>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</si>
  <si>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</si>
  <si>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</si>
  <si>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</si>
  <si>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</si>
  <si>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</si>
  <si>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</si>
  <si>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</si>
  <si>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</si>
  <si>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</si>
  <si>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</si>
  <si>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</si>
  <si>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</si>
  <si>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</si>
  <si>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</si>
  <si>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</si>
  <si>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</si>
  <si>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</si>
  <si>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</si>
  <si>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</si>
  <si>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</si>
  <si>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</si>
  <si>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</si>
  <si>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</si>
  <si>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</si>
  <si>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</si>
  <si>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</si>
  <si>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</si>
  <si>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</si>
  <si>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</si>
  <si>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</si>
  <si>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</si>
  <si>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</si>
  <si>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</si>
  <si>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</si>
  <si>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</si>
  <si>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</si>
  <si>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</si>
  <si>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</si>
  <si>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</si>
  <si>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</si>
  <si>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</si>
  <si>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</si>
  <si>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</si>
  <si>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</si>
  <si>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</si>
  <si>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</si>
  <si>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</si>
  <si>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</si>
  <si>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</si>
  <si>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</si>
  <si>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</si>
  <si>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</si>
  <si>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</si>
  <si>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</si>
  <si>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</si>
  <si>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</si>
  <si>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</si>
  <si>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</si>
  <si>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</si>
  <si>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</si>
  <si>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</si>
  <si>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</si>
  <si>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</si>
  <si>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</si>
  <si>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</si>
  <si>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</si>
  <si>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</si>
  <si>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</si>
  <si>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</si>
  <si>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</si>
  <si>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</si>
  <si>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</si>
  <si>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</si>
  <si>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</si>
  <si>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</si>
  <si>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</si>
  <si>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</si>
  <si>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</si>
  <si>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</si>
  <si>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</si>
  <si>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</si>
  <si>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</si>
  <si>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</si>
  <si>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</si>
  <si>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</si>
  <si>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</si>
  <si>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</si>
  <si>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</si>
  <si>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</si>
  <si>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</si>
  <si>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</si>
  <si>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</si>
  <si>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</si>
  <si>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</si>
  <si>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</si>
  <si>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</si>
  <si>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</si>
  <si>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</si>
  <si>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</si>
  <si>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</si>
  <si>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</si>
  <si>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</si>
  <si>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</si>
  <si>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</si>
  <si>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</si>
  <si>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</si>
  <si>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</si>
  <si>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</si>
  <si>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</si>
  <si>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</si>
  <si>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</si>
  <si>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</si>
  <si>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</si>
  <si>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</si>
  <si>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</si>
  <si>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</si>
  <si>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</si>
  <si>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</si>
  <si>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</si>
  <si>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</si>
  <si>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</si>
  <si>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</si>
  <si>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</si>
  <si>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</si>
  <si>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</si>
  <si>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</si>
  <si>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</si>
  <si>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</si>
  <si>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</si>
  <si>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</si>
  <si>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</si>
  <si>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</si>
  <si>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</si>
  <si>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</si>
  <si>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</si>
  <si>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</si>
  <si>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</si>
  <si>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</si>
  <si>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</si>
  <si>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</si>
  <si>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</si>
  <si>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</si>
  <si>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</si>
  <si>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</si>
  <si>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</si>
  <si>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</si>
  <si>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</si>
  <si>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</si>
  <si>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</si>
  <si>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</si>
  <si>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</si>
  <si>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</si>
  <si>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</si>
  <si>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</si>
  <si>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</si>
  <si>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</si>
  <si>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</si>
  <si>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</si>
  <si>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</si>
  <si>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</si>
  <si>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</si>
  <si>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</si>
  <si>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</si>
  <si>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</si>
  <si>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</si>
  <si>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</si>
  <si>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</si>
  <si>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</si>
  <si>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</si>
  <si>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</si>
  <si>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</si>
  <si>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</si>
  <si>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</si>
  <si>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</si>
  <si>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</si>
  <si>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</si>
  <si>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</si>
  <si>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</si>
  <si>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</si>
  <si>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</si>
  <si>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</si>
  <si>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</si>
  <si>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</si>
  <si>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</si>
  <si>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</si>
  <si>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</si>
  <si>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</si>
  <si>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</si>
  <si>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</si>
  <si>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</si>
  <si>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</si>
  <si>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Победитель</t>
  </si>
  <si>
    <t>Призер</t>
  </si>
  <si>
    <t>Участник</t>
  </si>
  <si>
    <t>Неявка</t>
  </si>
  <si>
    <t xml:space="preserve">Победитель </t>
  </si>
  <si>
    <t>194-206-550 69</t>
  </si>
  <si>
    <t>181-322-103 21</t>
  </si>
  <si>
    <t>204-839-168 67</t>
  </si>
  <si>
    <t>175-479-599 35</t>
  </si>
  <si>
    <t>196-492-411 13</t>
  </si>
  <si>
    <t>Мурсал оглы</t>
  </si>
  <si>
    <t>182-373-011 54</t>
  </si>
  <si>
    <t>201-548-409 27</t>
  </si>
  <si>
    <t xml:space="preserve">191-436-352 71 </t>
  </si>
  <si>
    <t>209-194-039 62</t>
  </si>
  <si>
    <t>161-729-682 87</t>
  </si>
  <si>
    <t>209-131-305 19</t>
  </si>
  <si>
    <t>198-688-159 65</t>
  </si>
  <si>
    <t xml:space="preserve">209-476-871 01 </t>
  </si>
  <si>
    <t>209-211-929 41</t>
  </si>
  <si>
    <t>193-936-998 46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</si>
</sst>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\.mm\.yyyy"/>
  </numFmts>
  <fonts count="27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icrosoft Sans Serif"/>
      <family val="2"/>
      <charset val="204"/>
    </font>
    <font>
      <sz val="10"/>
      <name val="Arial Cyr"/>
      <charset val="1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rgb="FFFF0000"/>
      <name val="Calibri"/>
      <family val="2"/>
      <charset val="204"/>
    </font>
    <font>
      <sz val="12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name val="Arial"/>
      <family val="1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79857783745845"/>
        <bgColor rgb="FFFFFFFF"/>
      </patternFill>
    </fill>
    <fill>
      <patternFill patternType="solid">
        <fgColor rgb="FFD89290"/>
        <bgColor rgb="FFFF9999"/>
      </patternFill>
    </fill>
    <fill>
      <patternFill patternType="solid">
        <fgColor theme="4" tint="0.59978026673177287"/>
        <bgColor rgb="FFC0C0C0"/>
      </patternFill>
    </fill>
    <fill>
      <patternFill patternType="solid">
        <fgColor theme="0"/>
        <bgColor rgb="FFFDEADA"/>
      </patternFill>
    </fill>
    <fill>
      <patternFill patternType="solid">
        <fgColor rgb="FFFF9999"/>
        <bgColor rgb="FFD8929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top"/>
      <protection locked="0"/>
    </xf>
    <xf numFmtId="0" fontId="4" fillId="0" borderId="0"/>
    <xf numFmtId="0" fontId="23" fillId="0" borderId="0"/>
    <xf numFmtId="0" fontId="2" fillId="0" borderId="0"/>
    <xf numFmtId="0" fontId="24" fillId="0" borderId="0"/>
  </cellStyleXfs>
  <cellXfs count="142">
    <xf numFmtId="0" fontId="0" fillId="0" borderId="0" xfId="0"/>
    <xf numFmtId="0" fontId="6" fillId="4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/>
    </xf>
    <xf numFmtId="0" fontId="12" fillId="0" borderId="0" xfId="0" applyFont="1"/>
    <xf numFmtId="0" fontId="9" fillId="0" borderId="3" xfId="0" applyFont="1" applyBorder="1"/>
    <xf numFmtId="0" fontId="10" fillId="5" borderId="3" xfId="0" applyFont="1" applyFill="1" applyBorder="1" applyAlignment="1">
      <alignment horizontal="left"/>
    </xf>
    <xf numFmtId="2" fontId="10" fillId="5" borderId="3" xfId="0" applyNumberFormat="1" applyFont="1" applyFill="1" applyBorder="1" applyAlignment="1">
      <alignment horizontal="center"/>
    </xf>
    <xf numFmtId="2" fontId="11" fillId="5" borderId="3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9" fillId="0" borderId="0" xfId="0" applyFont="1"/>
    <xf numFmtId="0" fontId="14" fillId="0" borderId="0" xfId="0" applyFont="1"/>
    <xf numFmtId="0" fontId="9" fillId="0" borderId="0" xfId="0" applyFont="1" applyBorder="1"/>
    <xf numFmtId="0" fontId="14" fillId="0" borderId="0" xfId="0" applyFont="1" applyBorder="1"/>
    <xf numFmtId="0" fontId="14" fillId="0" borderId="3" xfId="0" applyFont="1" applyBorder="1"/>
    <xf numFmtId="0" fontId="9" fillId="5" borderId="0" xfId="0" applyFont="1" applyFill="1" applyAlignment="1"/>
    <xf numFmtId="2" fontId="11" fillId="0" borderId="3" xfId="0" applyNumberFormat="1" applyFont="1" applyBorder="1" applyAlignment="1">
      <alignment horizontal="center"/>
    </xf>
    <xf numFmtId="0" fontId="16" fillId="0" borderId="0" xfId="0" applyFont="1"/>
    <xf numFmtId="164" fontId="11" fillId="5" borderId="3" xfId="0" applyNumberFormat="1" applyFont="1" applyFill="1" applyBorder="1" applyAlignment="1">
      <alignment horizontal="center"/>
    </xf>
    <xf numFmtId="2" fontId="0" fillId="0" borderId="0" xfId="0" applyNumberFormat="1"/>
    <xf numFmtId="0" fontId="0" fillId="0" borderId="0" xfId="0" applyFill="1"/>
    <xf numFmtId="2" fontId="10" fillId="0" borderId="3" xfId="0" applyNumberFormat="1" applyFont="1" applyBorder="1"/>
    <xf numFmtId="0" fontId="10" fillId="0" borderId="3" xfId="0" applyFont="1" applyBorder="1" applyAlignment="1">
      <alignment horizontal="center"/>
    </xf>
    <xf numFmtId="2" fontId="10" fillId="0" borderId="3" xfId="0" applyNumberFormat="1" applyFont="1" applyFill="1" applyBorder="1" applyAlignment="1">
      <alignment horizontal="center"/>
    </xf>
    <xf numFmtId="2" fontId="10" fillId="0" borderId="3" xfId="0" applyNumberFormat="1" applyFont="1" applyFill="1" applyBorder="1"/>
    <xf numFmtId="2" fontId="10" fillId="7" borderId="3" xfId="0" applyNumberFormat="1" applyFont="1" applyFill="1" applyBorder="1" applyAlignment="1">
      <alignment horizontal="center"/>
    </xf>
    <xf numFmtId="0" fontId="19" fillId="0" borderId="3" xfId="0" applyFont="1" applyBorder="1" applyAlignment="1">
      <alignment horizontal="center" wrapText="1"/>
    </xf>
    <xf numFmtId="0" fontId="19" fillId="0" borderId="3" xfId="0" applyFont="1" applyBorder="1" applyAlignment="1">
      <alignment horizontal="center"/>
    </xf>
    <xf numFmtId="0" fontId="0" fillId="0" borderId="3" xfId="0" applyBorder="1"/>
    <xf numFmtId="0" fontId="20" fillId="0" borderId="3" xfId="0" applyFont="1" applyBorder="1" applyAlignment="1">
      <alignment horizontal="center" wrapText="1"/>
    </xf>
    <xf numFmtId="0" fontId="20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14" fontId="21" fillId="0" borderId="3" xfId="0" applyNumberFormat="1" applyFont="1" applyFill="1" applyBorder="1" applyAlignment="1">
      <alignment horizontal="center" vertical="center"/>
    </xf>
    <xf numFmtId="14" fontId="21" fillId="0" borderId="3" xfId="0" applyNumberFormat="1" applyFont="1" applyFill="1" applyBorder="1" applyAlignment="1" applyProtection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14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3" xfId="0" applyNumberFormat="1" applyFont="1" applyBorder="1" applyAlignment="1">
      <alignment horizontal="center" vertical="center" wrapText="1"/>
    </xf>
    <xf numFmtId="14" fontId="21" fillId="0" borderId="4" xfId="0" applyNumberFormat="1" applyFont="1" applyFill="1" applyBorder="1" applyAlignment="1">
      <alignment horizontal="center" vertical="center"/>
    </xf>
    <xf numFmtId="14" fontId="21" fillId="0" borderId="3" xfId="3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/>
    </xf>
    <xf numFmtId="49" fontId="21" fillId="0" borderId="3" xfId="4" applyNumberFormat="1" applyFont="1" applyBorder="1" applyAlignment="1">
      <alignment horizontal="center" vertical="center"/>
    </xf>
    <xf numFmtId="14" fontId="21" fillId="0" borderId="3" xfId="0" applyNumberFormat="1" applyFont="1" applyFill="1" applyBorder="1" applyAlignment="1">
      <alignment horizontal="center" vertical="center" wrapText="1"/>
    </xf>
    <xf numFmtId="14" fontId="21" fillId="0" borderId="7" xfId="0" applyNumberFormat="1" applyFont="1" applyFill="1" applyBorder="1" applyAlignment="1" applyProtection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14" fontId="21" fillId="0" borderId="3" xfId="5" applyNumberFormat="1" applyFont="1" applyBorder="1" applyAlignment="1">
      <alignment horizontal="center" vertical="center"/>
    </xf>
    <xf numFmtId="165" fontId="21" fillId="0" borderId="3" xfId="0" applyNumberFormat="1" applyFont="1" applyFill="1" applyBorder="1" applyAlignment="1" applyProtection="1">
      <alignment horizontal="center" vertical="center"/>
    </xf>
    <xf numFmtId="49" fontId="2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21" fillId="0" borderId="3" xfId="0" applyNumberFormat="1" applyFont="1" applyBorder="1" applyAlignment="1">
      <alignment horizontal="center" vertical="center" wrapText="1"/>
    </xf>
    <xf numFmtId="14" fontId="25" fillId="7" borderId="3" xfId="0" applyNumberFormat="1" applyFont="1" applyFill="1" applyBorder="1" applyAlignment="1">
      <alignment horizontal="center" vertical="center" wrapText="1"/>
    </xf>
    <xf numFmtId="14" fontId="21" fillId="0" borderId="3" xfId="3" applyNumberFormat="1" applyFont="1" applyBorder="1" applyAlignment="1">
      <alignment horizontal="center" vertical="center"/>
    </xf>
    <xf numFmtId="14" fontId="21" fillId="0" borderId="0" xfId="3" applyNumberFormat="1" applyFont="1" applyBorder="1" applyAlignment="1">
      <alignment horizontal="center" vertical="center"/>
    </xf>
    <xf numFmtId="0" fontId="21" fillId="0" borderId="4" xfId="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14" fontId="21" fillId="0" borderId="7" xfId="0" applyNumberFormat="1" applyFont="1" applyFill="1" applyBorder="1" applyAlignment="1">
      <alignment horizontal="center" vertical="center"/>
    </xf>
    <xf numFmtId="14" fontId="21" fillId="0" borderId="7" xfId="0" applyNumberFormat="1" applyFont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 wrapText="1"/>
    </xf>
    <xf numFmtId="14" fontId="21" fillId="0" borderId="3" xfId="4" applyNumberFormat="1" applyFont="1" applyBorder="1" applyAlignment="1">
      <alignment horizontal="center" vertical="center"/>
    </xf>
    <xf numFmtId="0" fontId="0" fillId="0" borderId="3" xfId="0" applyFont="1" applyBorder="1"/>
    <xf numFmtId="1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>
      <alignment horizontal="center" vertical="center"/>
    </xf>
    <xf numFmtId="14" fontId="21" fillId="0" borderId="3" xfId="1" applyNumberFormat="1" applyFont="1" applyBorder="1" applyAlignment="1" applyProtection="1">
      <alignment horizontal="center" vertical="center"/>
    </xf>
    <xf numFmtId="14" fontId="21" fillId="0" borderId="2" xfId="0" applyNumberFormat="1" applyFont="1" applyFill="1" applyBorder="1" applyAlignment="1" applyProtection="1">
      <alignment horizontal="center" vertical="center"/>
    </xf>
    <xf numFmtId="14" fontId="21" fillId="7" borderId="3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/>
    </xf>
    <xf numFmtId="49" fontId="18" fillId="5" borderId="3" xfId="0" applyNumberFormat="1" applyFont="1" applyFill="1" applyBorder="1" applyAlignment="1">
      <alignment horizontal="center" wrapText="1"/>
    </xf>
    <xf numFmtId="49" fontId="18" fillId="5" borderId="2" xfId="0" applyNumberFormat="1" applyFont="1" applyFill="1" applyBorder="1" applyAlignment="1">
      <alignment horizontal="center" wrapText="1"/>
    </xf>
    <xf numFmtId="0" fontId="19" fillId="0" borderId="5" xfId="0" applyFont="1" applyBorder="1" applyAlignment="1">
      <alignment horizontal="center"/>
    </xf>
    <xf numFmtId="2" fontId="10" fillId="5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0" fillId="5" borderId="2" xfId="0" applyFont="1" applyFill="1" applyBorder="1" applyAlignment="1">
      <alignment horizontal="left"/>
    </xf>
    <xf numFmtId="0" fontId="19" fillId="0" borderId="2" xfId="0" applyFont="1" applyBorder="1" applyAlignment="1">
      <alignment horizontal="center" wrapText="1"/>
    </xf>
    <xf numFmtId="0" fontId="21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49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1" fillId="5" borderId="2" xfId="0" applyNumberFormat="1" applyFont="1" applyFill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4" fontId="21" fillId="0" borderId="2" xfId="0" applyNumberFormat="1" applyFont="1" applyFill="1" applyBorder="1" applyAlignment="1">
      <alignment horizontal="center" vertical="center" wrapText="1"/>
    </xf>
    <xf numFmtId="2" fontId="10" fillId="5" borderId="0" xfId="0" applyNumberFormat="1" applyFont="1" applyFill="1" applyBorder="1" applyAlignment="1">
      <alignment horizontal="center"/>
    </xf>
    <xf numFmtId="164" fontId="11" fillId="5" borderId="2" xfId="0" applyNumberFormat="1" applyFont="1" applyFill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/>
    </xf>
    <xf numFmtId="0" fontId="25" fillId="0" borderId="4" xfId="0" applyFont="1" applyBorder="1" applyAlignment="1">
      <alignment horizontal="center" vertical="center" wrapText="1"/>
    </xf>
    <xf numFmtId="14" fontId="21" fillId="0" borderId="6" xfId="0" applyNumberFormat="1" applyFont="1" applyBorder="1" applyAlignment="1">
      <alignment horizontal="center" vertical="center" wrapText="1"/>
    </xf>
    <xf numFmtId="14" fontId="21" fillId="0" borderId="7" xfId="0" applyNumberFormat="1" applyFont="1" applyBorder="1" applyAlignment="1">
      <alignment horizontal="center" vertical="center"/>
    </xf>
    <xf numFmtId="14" fontId="25" fillId="0" borderId="3" xfId="0" applyNumberFormat="1" applyFont="1" applyBorder="1" applyAlignment="1">
      <alignment horizontal="center" vertical="center"/>
    </xf>
    <xf numFmtId="14" fontId="21" fillId="0" borderId="7" xfId="3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/>
    </xf>
    <xf numFmtId="0" fontId="21" fillId="0" borderId="9" xfId="0" applyFont="1" applyBorder="1" applyAlignment="1">
      <alignment horizontal="center" vertical="center" wrapText="1"/>
    </xf>
    <xf numFmtId="49" fontId="21" fillId="0" borderId="8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7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14" fontId="21" fillId="0" borderId="2" xfId="0" applyNumberFormat="1" applyFont="1" applyFill="1" applyBorder="1" applyAlignment="1">
      <alignment horizontal="center" vertical="center"/>
    </xf>
    <xf numFmtId="14" fontId="21" fillId="0" borderId="2" xfId="0" applyNumberFormat="1" applyFont="1" applyBorder="1" applyAlignment="1">
      <alignment horizontal="center" vertical="center"/>
    </xf>
    <xf numFmtId="49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2" xfId="0" applyNumberFormat="1" applyFont="1" applyFill="1" applyBorder="1" applyAlignment="1">
      <alignment horizontal="center"/>
    </xf>
    <xf numFmtId="2" fontId="10" fillId="7" borderId="2" xfId="0" applyNumberFormat="1" applyFont="1" applyFill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49" fontId="21" fillId="0" borderId="7" xfId="4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9" fillId="0" borderId="5" xfId="0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3" xfId="0" applyFont="1" applyBorder="1" applyAlignment="1">
      <alignment horizontal="left"/>
    </xf>
  </cellXfs>
  <cellStyles count="6">
    <cellStyle name="Normal" xfId="1"/>
    <cellStyle name="Normal 2" xfId="3"/>
    <cellStyle name="Обычный" xfId="0" builtinId="0"/>
    <cellStyle name="Обычный 2" xfId="2"/>
    <cellStyle name="Обычный 3" xfId="4"/>
    <cellStyle name="Обычный_Лист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DEADA"/>
      <rgbColor rgb="FFCCFFFF"/>
      <rgbColor rgb="FF660066"/>
      <rgbColor rgb="FFD8929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60;&#1050;%20&#1086;&#1083;&#1080;&#1084;&#1087;%2023-24\&#1060;&#1080;&#1079;&#1080;&#1095;&#1077;&#1089;&#1082;&#1072;&#1103;%20&#1082;&#1091;&#1083;&#1100;&#1090;&#1091;&#1088;&#1072;_&#1044;&#1077;&#1074;&#1091;&#1096;&#1082;&#108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 "/>
      <sheetName val="6 класс "/>
      <sheetName val="7 класс "/>
      <sheetName val="8 класс "/>
      <sheetName val="9 класс "/>
      <sheetName val="10 класс"/>
      <sheetName val="11 клас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opLeftCell="C2" zoomScale="90" zoomScaleNormal="90" workbookViewId="0">
      <selection activeCell="I22" sqref="I22"/>
    </sheetView>
  </sheetViews>
  <sheetFormatPr defaultColWidth="8.7109375" defaultRowHeight="15"/>
  <cols>
    <col min="1" max="1" width="7.85546875" customWidth="1"/>
    <col min="2" max="2" width="21.42578125" customWidth="1"/>
    <col min="3" max="3" width="19.5703125" customWidth="1"/>
    <col min="4" max="4" width="21.42578125" customWidth="1"/>
    <col min="5" max="5" width="10.140625" customWidth="1"/>
    <col min="6" max="6" width="16.28515625" customWidth="1"/>
    <col min="7" max="7" width="29.42578125" customWidth="1"/>
    <col min="8" max="8" width="13" customWidth="1"/>
    <col min="9" max="9" width="16" customWidth="1"/>
    <col min="10" max="10" width="13.85546875" customWidth="1"/>
    <col min="11" max="11" width="17.42578125" customWidth="1"/>
    <col min="12" max="12" width="15.42578125" customWidth="1"/>
    <col min="13" max="13" width="16" customWidth="1"/>
    <col min="14" max="14" width="16.5703125" customWidth="1"/>
    <col min="15" max="15" width="17" customWidth="1"/>
    <col min="16" max="16" width="12.85546875" customWidth="1"/>
    <col min="17" max="17" width="11.85546875" customWidth="1"/>
    <col min="18" max="18" width="14.5703125" customWidth="1"/>
    <col min="19" max="19" width="45.42578125" customWidth="1"/>
  </cols>
  <sheetData>
    <row r="1" spans="1:19" ht="56.25" customHeight="1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.7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.7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15.7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115.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20.25" customHeight="1">
      <c r="A6" s="108">
        <v>1</v>
      </c>
      <c r="B6" s="87" t="s">
        <v>538</v>
      </c>
      <c r="C6" s="87" t="s">
        <v>539</v>
      </c>
      <c r="D6" s="87" t="s">
        <v>281</v>
      </c>
      <c r="E6" s="109" t="s">
        <v>21</v>
      </c>
      <c r="F6" s="112" t="s">
        <v>716</v>
      </c>
      <c r="G6" s="85" t="s">
        <v>22</v>
      </c>
      <c r="H6" s="113" t="s">
        <v>765</v>
      </c>
      <c r="I6" s="83" t="s">
        <v>567</v>
      </c>
      <c r="J6" s="104">
        <v>14</v>
      </c>
      <c r="K6" s="92">
        <f t="shared" ref="K6:K25" si="0">20*J6/53</f>
        <v>5.283018867924528</v>
      </c>
      <c r="L6" s="104">
        <v>17.2</v>
      </c>
      <c r="M6" s="104">
        <f t="shared" ref="M6:M25" si="1">40*L6/18.9</f>
        <v>36.402116402116405</v>
      </c>
      <c r="N6" s="104">
        <v>48.07</v>
      </c>
      <c r="O6" s="84">
        <f t="shared" ref="O6:O22" si="2">40*48.07/N6</f>
        <v>40</v>
      </c>
      <c r="P6" s="92">
        <f t="shared" ref="P6:P22" si="3">SUM(M6,O6)</f>
        <v>76.402116402116405</v>
      </c>
      <c r="Q6" s="92">
        <f t="shared" ref="Q6:Q26" si="4">SUM(K6,P6)</f>
        <v>81.685135270040931</v>
      </c>
      <c r="R6" s="92" t="s">
        <v>968</v>
      </c>
      <c r="S6" s="85" t="s">
        <v>123</v>
      </c>
    </row>
    <row r="7" spans="1:19" s="25" customFormat="1" ht="22.15" customHeight="1">
      <c r="A7" s="5">
        <v>2</v>
      </c>
      <c r="B7" s="31" t="s">
        <v>529</v>
      </c>
      <c r="C7" s="32" t="s">
        <v>530</v>
      </c>
      <c r="D7" s="32" t="s">
        <v>42</v>
      </c>
      <c r="E7" s="46" t="s">
        <v>21</v>
      </c>
      <c r="F7" s="40">
        <v>41267</v>
      </c>
      <c r="G7" s="32" t="s">
        <v>22</v>
      </c>
      <c r="H7" s="80" t="s">
        <v>761</v>
      </c>
      <c r="I7" s="32" t="s">
        <v>563</v>
      </c>
      <c r="J7" s="6">
        <v>8</v>
      </c>
      <c r="K7" s="21">
        <f t="shared" si="0"/>
        <v>3.0188679245283021</v>
      </c>
      <c r="L7" s="6">
        <v>18.600000000000001</v>
      </c>
      <c r="M7" s="6">
        <f t="shared" si="1"/>
        <v>39.365079365079367</v>
      </c>
      <c r="N7" s="6">
        <v>49.5</v>
      </c>
      <c r="O7" s="12">
        <f t="shared" si="2"/>
        <v>38.844444444444441</v>
      </c>
      <c r="P7" s="21">
        <f t="shared" si="3"/>
        <v>78.209523809523802</v>
      </c>
      <c r="Q7" s="21">
        <f t="shared" si="4"/>
        <v>81.22839173405211</v>
      </c>
      <c r="R7" s="21" t="s">
        <v>969</v>
      </c>
      <c r="S7" s="32" t="s">
        <v>123</v>
      </c>
    </row>
    <row r="8" spans="1:19" s="7" customFormat="1" ht="18" customHeight="1">
      <c r="A8" s="8">
        <v>3</v>
      </c>
      <c r="B8" s="31" t="s">
        <v>531</v>
      </c>
      <c r="C8" s="32" t="s">
        <v>54</v>
      </c>
      <c r="D8" s="32" t="s">
        <v>51</v>
      </c>
      <c r="E8" s="42" t="s">
        <v>714</v>
      </c>
      <c r="F8" s="43">
        <v>41001</v>
      </c>
      <c r="G8" s="32" t="s">
        <v>280</v>
      </c>
      <c r="H8" s="80" t="s">
        <v>762</v>
      </c>
      <c r="I8" s="32" t="s">
        <v>564</v>
      </c>
      <c r="J8" s="6">
        <v>13</v>
      </c>
      <c r="K8" s="21">
        <f t="shared" si="0"/>
        <v>4.9056603773584904</v>
      </c>
      <c r="L8" s="6">
        <v>17.2</v>
      </c>
      <c r="M8" s="6">
        <f t="shared" si="1"/>
        <v>36.402116402116405</v>
      </c>
      <c r="N8" s="6">
        <v>62.49</v>
      </c>
      <c r="O8" s="12">
        <f t="shared" si="2"/>
        <v>30.769723155704909</v>
      </c>
      <c r="P8" s="21">
        <f t="shared" si="3"/>
        <v>67.171839557821315</v>
      </c>
      <c r="Q8" s="21">
        <f t="shared" si="4"/>
        <v>72.077499935179802</v>
      </c>
      <c r="R8" s="21" t="s">
        <v>969</v>
      </c>
      <c r="S8" s="32" t="s">
        <v>475</v>
      </c>
    </row>
    <row r="9" spans="1:19" ht="18" customHeight="1">
      <c r="A9" s="108">
        <v>4</v>
      </c>
      <c r="B9" s="31" t="s">
        <v>553</v>
      </c>
      <c r="C9" s="31" t="s">
        <v>554</v>
      </c>
      <c r="D9" s="31" t="s">
        <v>555</v>
      </c>
      <c r="E9" s="44" t="s">
        <v>21</v>
      </c>
      <c r="F9" s="39">
        <v>40938</v>
      </c>
      <c r="G9" s="32" t="s">
        <v>58</v>
      </c>
      <c r="H9" s="80" t="s">
        <v>776</v>
      </c>
      <c r="I9" s="139" t="s">
        <v>974</v>
      </c>
      <c r="J9" s="30">
        <v>4</v>
      </c>
      <c r="K9" s="21">
        <f t="shared" si="0"/>
        <v>1.5094339622641511</v>
      </c>
      <c r="L9" s="6">
        <v>19.5</v>
      </c>
      <c r="M9" s="6">
        <f t="shared" si="1"/>
        <v>41.269841269841272</v>
      </c>
      <c r="N9" s="6">
        <v>67.05</v>
      </c>
      <c r="O9" s="12">
        <f t="shared" si="2"/>
        <v>28.677106636838182</v>
      </c>
      <c r="P9" s="21">
        <f t="shared" si="3"/>
        <v>69.946947906679455</v>
      </c>
      <c r="Q9" s="21">
        <f t="shared" si="4"/>
        <v>71.456381868943609</v>
      </c>
      <c r="R9" s="21" t="s">
        <v>969</v>
      </c>
      <c r="S9" s="32" t="s">
        <v>137</v>
      </c>
    </row>
    <row r="10" spans="1:19" ht="18" customHeight="1">
      <c r="A10" s="5">
        <v>5</v>
      </c>
      <c r="B10" s="31" t="s">
        <v>161</v>
      </c>
      <c r="C10" s="31" t="s">
        <v>106</v>
      </c>
      <c r="D10" s="31" t="s">
        <v>42</v>
      </c>
      <c r="E10" s="45" t="s">
        <v>714</v>
      </c>
      <c r="F10" s="39">
        <v>40936</v>
      </c>
      <c r="G10" s="32" t="s">
        <v>27</v>
      </c>
      <c r="H10" s="80" t="s">
        <v>758</v>
      </c>
      <c r="I10" s="32" t="s">
        <v>560</v>
      </c>
      <c r="J10" s="6">
        <v>8</v>
      </c>
      <c r="K10" s="21">
        <f t="shared" si="0"/>
        <v>3.0188679245283021</v>
      </c>
      <c r="L10" s="6">
        <v>17.2</v>
      </c>
      <c r="M10" s="6">
        <f t="shared" si="1"/>
        <v>36.402116402116405</v>
      </c>
      <c r="N10" s="6">
        <v>62.75</v>
      </c>
      <c r="O10" s="12">
        <f t="shared" si="2"/>
        <v>30.642231075697211</v>
      </c>
      <c r="P10" s="21">
        <f t="shared" si="3"/>
        <v>67.044347477813616</v>
      </c>
      <c r="Q10" s="21">
        <f t="shared" si="4"/>
        <v>70.063215402341925</v>
      </c>
      <c r="R10" s="21" t="s">
        <v>969</v>
      </c>
      <c r="S10" s="32" t="s">
        <v>28</v>
      </c>
    </row>
    <row r="11" spans="1:19" ht="18" customHeight="1">
      <c r="A11" s="8">
        <v>6</v>
      </c>
      <c r="B11" s="31" t="s">
        <v>524</v>
      </c>
      <c r="C11" s="31" t="s">
        <v>525</v>
      </c>
      <c r="D11" s="31" t="s">
        <v>61</v>
      </c>
      <c r="E11" s="44" t="s">
        <v>21</v>
      </c>
      <c r="F11" s="39">
        <v>41021</v>
      </c>
      <c r="G11" s="32" t="s">
        <v>58</v>
      </c>
      <c r="H11" s="80" t="s">
        <v>757</v>
      </c>
      <c r="I11" s="139" t="s">
        <v>973</v>
      </c>
      <c r="J11" s="6">
        <v>8</v>
      </c>
      <c r="K11" s="21">
        <f t="shared" si="0"/>
        <v>3.0188679245283021</v>
      </c>
      <c r="L11" s="6">
        <v>18.899999999999999</v>
      </c>
      <c r="M11" s="6">
        <f t="shared" si="1"/>
        <v>40</v>
      </c>
      <c r="N11" s="6">
        <v>72.09</v>
      </c>
      <c r="O11" s="12">
        <f t="shared" si="2"/>
        <v>26.672215286447493</v>
      </c>
      <c r="P11" s="21">
        <f t="shared" si="3"/>
        <v>66.672215286447496</v>
      </c>
      <c r="Q11" s="21">
        <f t="shared" si="4"/>
        <v>69.691083210975805</v>
      </c>
      <c r="R11" s="21" t="s">
        <v>969</v>
      </c>
      <c r="S11" s="32" t="s">
        <v>137</v>
      </c>
    </row>
    <row r="12" spans="1:19" ht="18" customHeight="1">
      <c r="A12" s="108">
        <v>7</v>
      </c>
      <c r="B12" s="31" t="s">
        <v>542</v>
      </c>
      <c r="C12" s="31" t="s">
        <v>543</v>
      </c>
      <c r="D12" s="31" t="s">
        <v>544</v>
      </c>
      <c r="E12" s="45" t="s">
        <v>21</v>
      </c>
      <c r="F12" s="39">
        <v>40994</v>
      </c>
      <c r="G12" s="32" t="s">
        <v>58</v>
      </c>
      <c r="H12" s="80" t="s">
        <v>769</v>
      </c>
      <c r="I12" s="32" t="s">
        <v>571</v>
      </c>
      <c r="J12" s="6">
        <v>8</v>
      </c>
      <c r="K12" s="21">
        <f t="shared" si="0"/>
        <v>3.0188679245283021</v>
      </c>
      <c r="L12" s="6">
        <v>17.7</v>
      </c>
      <c r="M12" s="6">
        <f t="shared" si="1"/>
        <v>37.460317460317462</v>
      </c>
      <c r="N12" s="6">
        <v>65.98</v>
      </c>
      <c r="O12" s="12">
        <f t="shared" si="2"/>
        <v>29.14216429220976</v>
      </c>
      <c r="P12" s="21">
        <f t="shared" si="3"/>
        <v>66.602481752527225</v>
      </c>
      <c r="Q12" s="21">
        <f t="shared" si="4"/>
        <v>69.621349677055534</v>
      </c>
      <c r="R12" s="21" t="s">
        <v>969</v>
      </c>
      <c r="S12" s="32" t="s">
        <v>137</v>
      </c>
    </row>
    <row r="13" spans="1:19" ht="18" customHeight="1">
      <c r="A13" s="5">
        <v>8</v>
      </c>
      <c r="B13" s="31" t="s">
        <v>526</v>
      </c>
      <c r="C13" s="31" t="s">
        <v>527</v>
      </c>
      <c r="D13" s="31" t="s">
        <v>116</v>
      </c>
      <c r="E13" s="45" t="s">
        <v>714</v>
      </c>
      <c r="F13" s="40">
        <v>40940</v>
      </c>
      <c r="G13" s="32" t="s">
        <v>27</v>
      </c>
      <c r="H13" s="80" t="s">
        <v>759</v>
      </c>
      <c r="I13" s="32" t="s">
        <v>561</v>
      </c>
      <c r="J13" s="6">
        <v>5</v>
      </c>
      <c r="K13" s="21">
        <f t="shared" si="0"/>
        <v>1.8867924528301887</v>
      </c>
      <c r="L13" s="6">
        <v>18.5</v>
      </c>
      <c r="M13" s="6">
        <f t="shared" si="1"/>
        <v>39.153439153439159</v>
      </c>
      <c r="N13" s="6">
        <v>69</v>
      </c>
      <c r="O13" s="12">
        <f t="shared" si="2"/>
        <v>27.866666666666667</v>
      </c>
      <c r="P13" s="21">
        <f t="shared" si="3"/>
        <v>67.020105820105826</v>
      </c>
      <c r="Q13" s="21">
        <f t="shared" si="4"/>
        <v>68.906898272936019</v>
      </c>
      <c r="R13" s="21" t="s">
        <v>970</v>
      </c>
      <c r="S13" s="32" t="s">
        <v>28</v>
      </c>
    </row>
    <row r="14" spans="1:19" ht="18" customHeight="1">
      <c r="A14" s="8">
        <v>9</v>
      </c>
      <c r="B14" s="31" t="s">
        <v>535</v>
      </c>
      <c r="C14" s="31" t="s">
        <v>536</v>
      </c>
      <c r="D14" s="31" t="s">
        <v>537</v>
      </c>
      <c r="E14" s="45" t="s">
        <v>21</v>
      </c>
      <c r="F14" s="43">
        <v>41297</v>
      </c>
      <c r="G14" s="32" t="s">
        <v>558</v>
      </c>
      <c r="H14" s="80" t="s">
        <v>764</v>
      </c>
      <c r="I14" s="32" t="s">
        <v>566</v>
      </c>
      <c r="J14" s="6">
        <v>5</v>
      </c>
      <c r="K14" s="21">
        <f t="shared" si="0"/>
        <v>1.8867924528301887</v>
      </c>
      <c r="L14" s="6">
        <v>18.600000000000001</v>
      </c>
      <c r="M14" s="6">
        <f t="shared" si="1"/>
        <v>39.365079365079367</v>
      </c>
      <c r="N14" s="12">
        <v>69.760000000000005</v>
      </c>
      <c r="O14" s="12">
        <f t="shared" si="2"/>
        <v>27.563073394495412</v>
      </c>
      <c r="P14" s="21">
        <f t="shared" si="3"/>
        <v>66.928152759574772</v>
      </c>
      <c r="Q14" s="21">
        <f t="shared" si="4"/>
        <v>68.814945212404965</v>
      </c>
      <c r="R14" s="21" t="s">
        <v>970</v>
      </c>
      <c r="S14" s="32" t="s">
        <v>578</v>
      </c>
    </row>
    <row r="15" spans="1:19" s="9" customFormat="1" ht="18" customHeight="1">
      <c r="A15" s="108">
        <v>10</v>
      </c>
      <c r="B15" s="31" t="s">
        <v>532</v>
      </c>
      <c r="C15" s="31" t="s">
        <v>533</v>
      </c>
      <c r="D15" s="31" t="s">
        <v>534</v>
      </c>
      <c r="E15" s="44" t="s">
        <v>714</v>
      </c>
      <c r="F15" s="43">
        <v>41163</v>
      </c>
      <c r="G15" s="32" t="s">
        <v>280</v>
      </c>
      <c r="H15" s="80" t="s">
        <v>763</v>
      </c>
      <c r="I15" s="32" t="s">
        <v>565</v>
      </c>
      <c r="J15" s="6">
        <v>9</v>
      </c>
      <c r="K15" s="21">
        <f t="shared" si="0"/>
        <v>3.3962264150943398</v>
      </c>
      <c r="L15" s="6">
        <v>16.899999999999999</v>
      </c>
      <c r="M15" s="6">
        <f t="shared" si="1"/>
        <v>35.767195767195773</v>
      </c>
      <c r="N15" s="6">
        <v>70.37</v>
      </c>
      <c r="O15" s="12">
        <f t="shared" si="2"/>
        <v>27.324143811283214</v>
      </c>
      <c r="P15" s="21">
        <f t="shared" si="3"/>
        <v>63.091339578478987</v>
      </c>
      <c r="Q15" s="21">
        <f t="shared" si="4"/>
        <v>66.487565993573327</v>
      </c>
      <c r="R15" s="21" t="s">
        <v>970</v>
      </c>
      <c r="S15" s="32" t="s">
        <v>475</v>
      </c>
    </row>
    <row r="16" spans="1:19" ht="18" customHeight="1">
      <c r="A16" s="5">
        <v>11</v>
      </c>
      <c r="B16" s="31" t="s">
        <v>540</v>
      </c>
      <c r="C16" s="31" t="s">
        <v>207</v>
      </c>
      <c r="D16" s="31" t="s">
        <v>206</v>
      </c>
      <c r="E16" s="41" t="s">
        <v>21</v>
      </c>
      <c r="F16" s="44" t="s">
        <v>717</v>
      </c>
      <c r="G16" s="32" t="s">
        <v>277</v>
      </c>
      <c r="H16" s="80" t="s">
        <v>766</v>
      </c>
      <c r="I16" s="32" t="s">
        <v>568</v>
      </c>
      <c r="J16" s="6">
        <v>11</v>
      </c>
      <c r="K16" s="21">
        <f t="shared" si="0"/>
        <v>4.1509433962264151</v>
      </c>
      <c r="L16" s="6">
        <v>17.5</v>
      </c>
      <c r="M16" s="6">
        <f t="shared" si="1"/>
        <v>37.037037037037038</v>
      </c>
      <c r="N16" s="6">
        <v>82.43</v>
      </c>
      <c r="O16" s="12">
        <f t="shared" si="2"/>
        <v>23.326458813538757</v>
      </c>
      <c r="P16" s="21">
        <f t="shared" si="3"/>
        <v>60.363495850575795</v>
      </c>
      <c r="Q16" s="21">
        <f t="shared" si="4"/>
        <v>64.514439246802212</v>
      </c>
      <c r="R16" s="21" t="s">
        <v>970</v>
      </c>
      <c r="S16" s="32" t="s">
        <v>278</v>
      </c>
    </row>
    <row r="17" spans="1:19" ht="18" customHeight="1">
      <c r="A17" s="8">
        <v>12</v>
      </c>
      <c r="B17" s="31" t="s">
        <v>552</v>
      </c>
      <c r="C17" s="31" t="s">
        <v>129</v>
      </c>
      <c r="D17" s="31" t="s">
        <v>30</v>
      </c>
      <c r="E17" s="45" t="s">
        <v>714</v>
      </c>
      <c r="F17" s="40">
        <v>41004</v>
      </c>
      <c r="G17" s="32" t="s">
        <v>27</v>
      </c>
      <c r="H17" s="80" t="s">
        <v>775</v>
      </c>
      <c r="I17" s="32" t="s">
        <v>576</v>
      </c>
      <c r="J17" s="30">
        <v>7</v>
      </c>
      <c r="K17" s="21">
        <f t="shared" si="0"/>
        <v>2.641509433962264</v>
      </c>
      <c r="L17" s="6">
        <v>16.3</v>
      </c>
      <c r="M17" s="6">
        <f t="shared" si="1"/>
        <v>34.4973544973545</v>
      </c>
      <c r="N17" s="6">
        <v>76.03</v>
      </c>
      <c r="O17" s="12">
        <f t="shared" si="2"/>
        <v>25.290017098513744</v>
      </c>
      <c r="P17" s="21">
        <f t="shared" si="3"/>
        <v>59.787371595868244</v>
      </c>
      <c r="Q17" s="21">
        <f t="shared" si="4"/>
        <v>62.428881029830507</v>
      </c>
      <c r="R17" s="21" t="s">
        <v>970</v>
      </c>
      <c r="S17" s="32" t="s">
        <v>28</v>
      </c>
    </row>
    <row r="18" spans="1:19" ht="18" customHeight="1">
      <c r="A18" s="108">
        <v>13</v>
      </c>
      <c r="B18" s="31" t="s">
        <v>548</v>
      </c>
      <c r="C18" s="31" t="s">
        <v>243</v>
      </c>
      <c r="D18" s="31" t="s">
        <v>47</v>
      </c>
      <c r="E18" s="45" t="s">
        <v>21</v>
      </c>
      <c r="F18" s="50">
        <v>41122</v>
      </c>
      <c r="G18" s="32" t="s">
        <v>368</v>
      </c>
      <c r="H18" s="80" t="s">
        <v>773</v>
      </c>
      <c r="I18" s="32" t="s">
        <v>575</v>
      </c>
      <c r="J18" s="30">
        <v>5</v>
      </c>
      <c r="K18" s="21">
        <f t="shared" si="0"/>
        <v>1.8867924528301887</v>
      </c>
      <c r="L18" s="6">
        <v>18.5</v>
      </c>
      <c r="M18" s="6">
        <f t="shared" si="1"/>
        <v>39.153439153439159</v>
      </c>
      <c r="N18" s="115">
        <v>96.33</v>
      </c>
      <c r="O18" s="12">
        <f t="shared" si="2"/>
        <v>19.960552268244577</v>
      </c>
      <c r="P18" s="21">
        <f t="shared" si="3"/>
        <v>59.113991421683735</v>
      </c>
      <c r="Q18" s="21">
        <f t="shared" si="4"/>
        <v>61.000783874513921</v>
      </c>
      <c r="R18" s="21" t="s">
        <v>970</v>
      </c>
      <c r="S18" s="32" t="s">
        <v>579</v>
      </c>
    </row>
    <row r="19" spans="1:19" ht="18" customHeight="1">
      <c r="A19" s="5">
        <v>14</v>
      </c>
      <c r="B19" s="31" t="s">
        <v>541</v>
      </c>
      <c r="C19" s="31" t="s">
        <v>207</v>
      </c>
      <c r="D19" s="31" t="s">
        <v>191</v>
      </c>
      <c r="E19" s="45" t="s">
        <v>21</v>
      </c>
      <c r="F19" s="50">
        <v>41195</v>
      </c>
      <c r="G19" s="32" t="s">
        <v>368</v>
      </c>
      <c r="H19" s="80" t="s">
        <v>767</v>
      </c>
      <c r="I19" s="32" t="s">
        <v>569</v>
      </c>
      <c r="J19" s="6">
        <v>6</v>
      </c>
      <c r="K19" s="21">
        <f t="shared" si="0"/>
        <v>2.2641509433962264</v>
      </c>
      <c r="L19" s="6">
        <v>17.3</v>
      </c>
      <c r="M19" s="6">
        <f t="shared" si="1"/>
        <v>36.613756613756614</v>
      </c>
      <c r="N19" s="6">
        <v>88.66</v>
      </c>
      <c r="O19" s="12">
        <f t="shared" si="2"/>
        <v>21.687344913151364</v>
      </c>
      <c r="P19" s="21">
        <f t="shared" si="3"/>
        <v>58.301101526907978</v>
      </c>
      <c r="Q19" s="21">
        <f t="shared" si="4"/>
        <v>60.565252470304202</v>
      </c>
      <c r="R19" s="21" t="s">
        <v>970</v>
      </c>
      <c r="S19" s="32" t="s">
        <v>579</v>
      </c>
    </row>
    <row r="20" spans="1:19" ht="18" customHeight="1">
      <c r="A20" s="8">
        <v>15</v>
      </c>
      <c r="B20" s="31" t="s">
        <v>545</v>
      </c>
      <c r="C20" s="31" t="s">
        <v>253</v>
      </c>
      <c r="D20" s="31" t="s">
        <v>119</v>
      </c>
      <c r="E20" s="45" t="s">
        <v>21</v>
      </c>
      <c r="F20" s="40">
        <v>41230</v>
      </c>
      <c r="G20" s="32" t="s">
        <v>48</v>
      </c>
      <c r="H20" s="80" t="s">
        <v>770</v>
      </c>
      <c r="I20" s="32" t="s">
        <v>572</v>
      </c>
      <c r="J20" s="30">
        <v>1</v>
      </c>
      <c r="K20" s="21">
        <f t="shared" si="0"/>
        <v>0.37735849056603776</v>
      </c>
      <c r="L20" s="6">
        <v>16.5</v>
      </c>
      <c r="M20" s="6">
        <f t="shared" si="1"/>
        <v>34.920634920634924</v>
      </c>
      <c r="N20" s="6">
        <v>76.8</v>
      </c>
      <c r="O20" s="12">
        <f t="shared" si="2"/>
        <v>25.036458333333332</v>
      </c>
      <c r="P20" s="21">
        <f t="shared" si="3"/>
        <v>59.957093253968253</v>
      </c>
      <c r="Q20" s="21">
        <f t="shared" si="4"/>
        <v>60.334451744534292</v>
      </c>
      <c r="R20" s="21" t="s">
        <v>970</v>
      </c>
      <c r="S20" s="32" t="s">
        <v>49</v>
      </c>
    </row>
    <row r="21" spans="1:19" ht="18" customHeight="1">
      <c r="A21" s="108">
        <v>16</v>
      </c>
      <c r="B21" s="31" t="s">
        <v>528</v>
      </c>
      <c r="C21" s="31" t="s">
        <v>108</v>
      </c>
      <c r="D21" s="31" t="s">
        <v>26</v>
      </c>
      <c r="E21" s="44" t="s">
        <v>21</v>
      </c>
      <c r="F21" s="44" t="s">
        <v>715</v>
      </c>
      <c r="G21" s="32" t="s">
        <v>35</v>
      </c>
      <c r="H21" s="80" t="s">
        <v>760</v>
      </c>
      <c r="I21" s="32" t="s">
        <v>562</v>
      </c>
      <c r="J21" s="6">
        <v>6</v>
      </c>
      <c r="K21" s="21">
        <f t="shared" si="0"/>
        <v>2.2641509433962264</v>
      </c>
      <c r="L21" s="6">
        <v>12.2</v>
      </c>
      <c r="M21" s="6">
        <f t="shared" si="1"/>
        <v>25.820105820105823</v>
      </c>
      <c r="N21" s="6">
        <v>72.22</v>
      </c>
      <c r="O21" s="12">
        <f t="shared" si="2"/>
        <v>26.624203821656049</v>
      </c>
      <c r="P21" s="21">
        <f t="shared" si="3"/>
        <v>52.444309641761876</v>
      </c>
      <c r="Q21" s="21">
        <f t="shared" si="4"/>
        <v>54.7084605851581</v>
      </c>
      <c r="R21" s="21" t="s">
        <v>970</v>
      </c>
      <c r="S21" s="32" t="s">
        <v>80</v>
      </c>
    </row>
    <row r="22" spans="1:19" s="9" customFormat="1" ht="18" customHeight="1">
      <c r="A22" s="5">
        <v>17</v>
      </c>
      <c r="B22" s="31" t="s">
        <v>549</v>
      </c>
      <c r="C22" s="31" t="s">
        <v>550</v>
      </c>
      <c r="D22" s="31" t="s">
        <v>551</v>
      </c>
      <c r="E22" s="44" t="s">
        <v>21</v>
      </c>
      <c r="F22" s="44" t="s">
        <v>718</v>
      </c>
      <c r="G22" s="32" t="s">
        <v>35</v>
      </c>
      <c r="H22" s="80" t="s">
        <v>774</v>
      </c>
      <c r="I22" s="32" t="s">
        <v>975</v>
      </c>
      <c r="J22" s="30">
        <v>6</v>
      </c>
      <c r="K22" s="21">
        <f t="shared" si="0"/>
        <v>2.2641509433962264</v>
      </c>
      <c r="L22" s="6"/>
      <c r="M22" s="6">
        <f t="shared" si="1"/>
        <v>0</v>
      </c>
      <c r="N22" s="6">
        <v>96.43</v>
      </c>
      <c r="O22" s="12">
        <f t="shared" si="2"/>
        <v>19.939852742922326</v>
      </c>
      <c r="P22" s="21">
        <f t="shared" si="3"/>
        <v>19.939852742922326</v>
      </c>
      <c r="Q22" s="21">
        <f t="shared" si="4"/>
        <v>22.204003686318554</v>
      </c>
      <c r="R22" s="21" t="s">
        <v>970</v>
      </c>
      <c r="S22" s="32" t="s">
        <v>80</v>
      </c>
    </row>
    <row r="23" spans="1:19" ht="18" customHeight="1">
      <c r="A23" s="8">
        <v>18</v>
      </c>
      <c r="B23" s="31" t="s">
        <v>546</v>
      </c>
      <c r="C23" s="31" t="s">
        <v>122</v>
      </c>
      <c r="D23" s="31" t="s">
        <v>116</v>
      </c>
      <c r="E23" s="44" t="s">
        <v>714</v>
      </c>
      <c r="F23" s="48">
        <v>41104</v>
      </c>
      <c r="G23" s="32" t="s">
        <v>127</v>
      </c>
      <c r="H23" s="80" t="s">
        <v>771</v>
      </c>
      <c r="I23" s="32" t="s">
        <v>573</v>
      </c>
      <c r="J23" s="30">
        <v>9</v>
      </c>
      <c r="K23" s="21">
        <f t="shared" si="0"/>
        <v>3.3962264150943398</v>
      </c>
      <c r="L23" s="6"/>
      <c r="M23" s="6">
        <f t="shared" si="1"/>
        <v>0</v>
      </c>
      <c r="N23" s="6"/>
      <c r="O23" s="12"/>
      <c r="P23" s="21">
        <v>0</v>
      </c>
      <c r="Q23" s="21">
        <f t="shared" si="4"/>
        <v>3.3962264150943398</v>
      </c>
      <c r="R23" s="21" t="s">
        <v>970</v>
      </c>
      <c r="S23" s="32" t="s">
        <v>128</v>
      </c>
    </row>
    <row r="24" spans="1:19" s="9" customFormat="1" ht="18" customHeight="1">
      <c r="A24" s="108">
        <v>19</v>
      </c>
      <c r="B24" s="31" t="s">
        <v>547</v>
      </c>
      <c r="C24" s="31" t="s">
        <v>67</v>
      </c>
      <c r="D24" s="31" t="s">
        <v>192</v>
      </c>
      <c r="E24" s="46" t="s">
        <v>21</v>
      </c>
      <c r="F24" s="48">
        <v>41088</v>
      </c>
      <c r="G24" s="32" t="s">
        <v>22</v>
      </c>
      <c r="H24" s="80" t="s">
        <v>772</v>
      </c>
      <c r="I24" s="32" t="s">
        <v>574</v>
      </c>
      <c r="J24" s="30">
        <v>9</v>
      </c>
      <c r="K24" s="21">
        <f t="shared" si="0"/>
        <v>3.3962264150943398</v>
      </c>
      <c r="L24" s="6"/>
      <c r="M24" s="6">
        <f t="shared" si="1"/>
        <v>0</v>
      </c>
      <c r="N24" s="6"/>
      <c r="O24" s="12"/>
      <c r="P24" s="21">
        <v>0</v>
      </c>
      <c r="Q24" s="21">
        <f t="shared" si="4"/>
        <v>3.3962264150943398</v>
      </c>
      <c r="R24" s="21" t="s">
        <v>970</v>
      </c>
      <c r="S24" s="32" t="s">
        <v>123</v>
      </c>
    </row>
    <row r="25" spans="1:19" ht="18" customHeight="1">
      <c r="A25" s="5">
        <v>20</v>
      </c>
      <c r="B25" s="31" t="s">
        <v>107</v>
      </c>
      <c r="C25" s="31" t="s">
        <v>56</v>
      </c>
      <c r="D25" s="31" t="s">
        <v>191</v>
      </c>
      <c r="E25" s="45" t="s">
        <v>21</v>
      </c>
      <c r="F25" s="40">
        <v>41212</v>
      </c>
      <c r="G25" s="32" t="s">
        <v>40</v>
      </c>
      <c r="H25" s="80" t="s">
        <v>768</v>
      </c>
      <c r="I25" s="32" t="s">
        <v>570</v>
      </c>
      <c r="J25" s="6">
        <v>6</v>
      </c>
      <c r="K25" s="21">
        <f t="shared" si="0"/>
        <v>2.2641509433962264</v>
      </c>
      <c r="L25" s="6"/>
      <c r="M25" s="6">
        <f t="shared" si="1"/>
        <v>0</v>
      </c>
      <c r="N25" s="33"/>
      <c r="O25" s="12"/>
      <c r="P25" s="21">
        <f>SUM(M25,O25)</f>
        <v>0</v>
      </c>
      <c r="Q25" s="21">
        <f t="shared" si="4"/>
        <v>2.2641509433962264</v>
      </c>
      <c r="R25" s="21" t="s">
        <v>970</v>
      </c>
      <c r="S25" s="32" t="s">
        <v>346</v>
      </c>
    </row>
    <row r="26" spans="1:19" ht="18" customHeight="1">
      <c r="A26" s="8">
        <v>21</v>
      </c>
      <c r="B26" s="31" t="s">
        <v>556</v>
      </c>
      <c r="C26" s="31" t="s">
        <v>72</v>
      </c>
      <c r="D26" s="31" t="s">
        <v>557</v>
      </c>
      <c r="E26" s="44" t="s">
        <v>21</v>
      </c>
      <c r="F26" s="51">
        <v>40990</v>
      </c>
      <c r="G26" s="32" t="s">
        <v>559</v>
      </c>
      <c r="H26" s="80" t="s">
        <v>777</v>
      </c>
      <c r="I26" s="32" t="s">
        <v>577</v>
      </c>
      <c r="J26" s="30"/>
      <c r="K26" s="21"/>
      <c r="L26" s="6"/>
      <c r="M26" s="6"/>
      <c r="N26" s="6"/>
      <c r="O26" s="12"/>
      <c r="P26" s="21">
        <f>SUM(M26,O26)</f>
        <v>0</v>
      </c>
      <c r="Q26" s="21">
        <f t="shared" si="4"/>
        <v>0</v>
      </c>
      <c r="R26" s="21" t="s">
        <v>971</v>
      </c>
      <c r="S26" s="32" t="s">
        <v>580</v>
      </c>
    </row>
  </sheetData>
  <sortState ref="A6:S27">
    <sortCondition descending="1" ref="Q6:Q27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6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 r:id="rId1"/>
  <ignoredErrors>
    <ignoredError sqref="H6:H2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S27"/>
  <sheetViews>
    <sheetView tabSelected="1" topLeftCell="A2" zoomScale="90" zoomScaleNormal="90" workbookViewId="0">
      <selection activeCell="I6" sqref="I6:I27"/>
    </sheetView>
  </sheetViews>
  <sheetFormatPr defaultColWidth="8.7109375" defaultRowHeight="15"/>
  <cols>
    <col min="2" max="2" width="17" customWidth="1"/>
    <col min="3" max="3" width="16.42578125" customWidth="1"/>
    <col min="4" max="4" width="19.42578125" customWidth="1"/>
    <col min="5" max="5" width="8.7109375" customWidth="1"/>
    <col min="6" max="6" width="17.42578125" customWidth="1"/>
    <col min="7" max="7" width="29" customWidth="1"/>
    <col min="8" max="9" width="16.42578125" customWidth="1"/>
    <col min="10" max="10" width="13.42578125" customWidth="1"/>
    <col min="11" max="11" width="12" customWidth="1"/>
    <col min="12" max="12" width="19" customWidth="1"/>
    <col min="13" max="13" width="18.28515625" customWidth="1"/>
    <col min="14" max="14" width="23" customWidth="1"/>
    <col min="15" max="15" width="19.5703125" customWidth="1"/>
    <col min="16" max="16" width="14.42578125" customWidth="1"/>
    <col min="17" max="17" width="13.7109375" customWidth="1"/>
    <col min="18" max="18" width="19.28515625" customWidth="1"/>
    <col min="19" max="19" width="52.140625" customWidth="1"/>
  </cols>
  <sheetData>
    <row r="1" spans="1:19" ht="50.25" customHeight="1">
      <c r="A1" s="126" t="s">
        <v>284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23.2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85.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18" customHeight="1">
      <c r="A6" s="116">
        <v>1</v>
      </c>
      <c r="B6" s="87" t="s">
        <v>258</v>
      </c>
      <c r="C6" s="85" t="s">
        <v>259</v>
      </c>
      <c r="D6" s="85" t="s">
        <v>148</v>
      </c>
      <c r="E6" s="88" t="s">
        <v>79</v>
      </c>
      <c r="F6" s="93">
        <v>39450</v>
      </c>
      <c r="G6" s="85" t="s">
        <v>27</v>
      </c>
      <c r="H6" s="82" t="s">
        <v>951</v>
      </c>
      <c r="I6" s="83" t="s">
        <v>504</v>
      </c>
      <c r="J6" s="84">
        <v>15</v>
      </c>
      <c r="K6" s="91">
        <f t="shared" ref="K6:K27" si="0">20*J6/46.5</f>
        <v>6.4516129032258061</v>
      </c>
      <c r="L6" s="84">
        <v>20</v>
      </c>
      <c r="M6" s="84">
        <f t="shared" ref="M6:M27" si="1">40*L6/20</f>
        <v>40</v>
      </c>
      <c r="N6" s="84">
        <v>61.16</v>
      </c>
      <c r="O6" s="84">
        <f t="shared" ref="O6:O21" si="2">40*45.05/N6</f>
        <v>29.463701765860041</v>
      </c>
      <c r="P6" s="91">
        <f t="shared" ref="P6:P27" si="3">SUM(M6,O6)</f>
        <v>69.463701765860037</v>
      </c>
      <c r="Q6" s="91">
        <f t="shared" ref="Q6:Q27" si="4">SUM(K6,P6)</f>
        <v>75.915314669085845</v>
      </c>
      <c r="R6" s="95" t="s">
        <v>972</v>
      </c>
      <c r="S6" s="85" t="s">
        <v>31</v>
      </c>
    </row>
    <row r="7" spans="1:19" ht="15.75" customHeight="1">
      <c r="A7" s="116">
        <v>2</v>
      </c>
      <c r="B7" s="87" t="s">
        <v>266</v>
      </c>
      <c r="C7" s="87" t="s">
        <v>96</v>
      </c>
      <c r="D7" s="87" t="s">
        <v>162</v>
      </c>
      <c r="E7" s="88" t="s">
        <v>79</v>
      </c>
      <c r="F7" s="77">
        <v>39658</v>
      </c>
      <c r="G7" s="85" t="s">
        <v>267</v>
      </c>
      <c r="H7" s="82" t="s">
        <v>946</v>
      </c>
      <c r="I7" s="83" t="s">
        <v>499</v>
      </c>
      <c r="J7" s="84">
        <v>5</v>
      </c>
      <c r="K7" s="91">
        <f t="shared" si="0"/>
        <v>2.150537634408602</v>
      </c>
      <c r="L7" s="84">
        <v>16.100000000000001</v>
      </c>
      <c r="M7" s="84">
        <f t="shared" si="1"/>
        <v>32.200000000000003</v>
      </c>
      <c r="N7" s="84">
        <v>45.05</v>
      </c>
      <c r="O7" s="84">
        <f t="shared" si="2"/>
        <v>40</v>
      </c>
      <c r="P7" s="91">
        <f t="shared" si="3"/>
        <v>72.2</v>
      </c>
      <c r="Q7" s="91">
        <f t="shared" si="4"/>
        <v>74.35053763440861</v>
      </c>
      <c r="R7" s="95" t="s">
        <v>969</v>
      </c>
      <c r="S7" s="85" t="s">
        <v>137</v>
      </c>
    </row>
    <row r="8" spans="1:19" s="25" customFormat="1" ht="21" customHeight="1">
      <c r="A8" s="53">
        <v>3</v>
      </c>
      <c r="B8" s="31" t="s">
        <v>496</v>
      </c>
      <c r="C8" s="31" t="s">
        <v>96</v>
      </c>
      <c r="D8" s="31" t="s">
        <v>151</v>
      </c>
      <c r="E8" s="45" t="s">
        <v>79</v>
      </c>
      <c r="F8" s="48">
        <v>39651</v>
      </c>
      <c r="G8" s="32" t="s">
        <v>40</v>
      </c>
      <c r="H8" s="81" t="s">
        <v>967</v>
      </c>
      <c r="I8" s="32" t="s">
        <v>520</v>
      </c>
      <c r="J8" s="122">
        <v>6</v>
      </c>
      <c r="K8" s="13">
        <f t="shared" si="0"/>
        <v>2.5806451612903225</v>
      </c>
      <c r="L8" s="122">
        <v>16.3</v>
      </c>
      <c r="M8" s="12">
        <f t="shared" si="1"/>
        <v>32.6</v>
      </c>
      <c r="N8" s="122">
        <v>58.1</v>
      </c>
      <c r="O8" s="12">
        <f t="shared" si="2"/>
        <v>31.015490533562822</v>
      </c>
      <c r="P8" s="13">
        <f t="shared" si="3"/>
        <v>63.61549053356282</v>
      </c>
      <c r="Q8" s="13">
        <f t="shared" si="4"/>
        <v>66.19613569485314</v>
      </c>
      <c r="R8" s="95" t="s">
        <v>969</v>
      </c>
      <c r="S8" s="32" t="s">
        <v>41</v>
      </c>
    </row>
    <row r="9" spans="1:19" ht="18" customHeight="1">
      <c r="A9" s="53">
        <v>4</v>
      </c>
      <c r="B9" s="31" t="s">
        <v>260</v>
      </c>
      <c r="C9" s="32" t="s">
        <v>261</v>
      </c>
      <c r="D9" s="32" t="s">
        <v>85</v>
      </c>
      <c r="E9" s="38" t="s">
        <v>79</v>
      </c>
      <c r="F9" s="48">
        <v>39550</v>
      </c>
      <c r="G9" s="32" t="s">
        <v>22</v>
      </c>
      <c r="H9" s="81" t="s">
        <v>950</v>
      </c>
      <c r="I9" s="32" t="s">
        <v>503</v>
      </c>
      <c r="J9" s="6">
        <v>7.5</v>
      </c>
      <c r="K9" s="13">
        <f t="shared" si="0"/>
        <v>3.225806451612903</v>
      </c>
      <c r="L9" s="6">
        <v>15.5</v>
      </c>
      <c r="M9" s="12">
        <f t="shared" si="1"/>
        <v>31</v>
      </c>
      <c r="N9" s="6">
        <v>61.65</v>
      </c>
      <c r="O9" s="12">
        <f t="shared" si="2"/>
        <v>29.229521492295216</v>
      </c>
      <c r="P9" s="13">
        <f t="shared" si="3"/>
        <v>60.22952149229522</v>
      </c>
      <c r="Q9" s="13">
        <f t="shared" si="4"/>
        <v>63.455327943908124</v>
      </c>
      <c r="R9" s="95" t="s">
        <v>969</v>
      </c>
      <c r="S9" s="32" t="s">
        <v>123</v>
      </c>
    </row>
    <row r="10" spans="1:19" ht="18" customHeight="1">
      <c r="A10" s="53">
        <v>5</v>
      </c>
      <c r="B10" s="31" t="s">
        <v>487</v>
      </c>
      <c r="C10" s="31" t="s">
        <v>479</v>
      </c>
      <c r="D10" s="31" t="s">
        <v>82</v>
      </c>
      <c r="E10" s="38" t="s">
        <v>79</v>
      </c>
      <c r="F10" s="40">
        <v>39582</v>
      </c>
      <c r="G10" s="32" t="s">
        <v>188</v>
      </c>
      <c r="H10" s="81" t="s">
        <v>958</v>
      </c>
      <c r="I10" s="32" t="s">
        <v>511</v>
      </c>
      <c r="J10" s="28">
        <v>1</v>
      </c>
      <c r="K10" s="13">
        <f t="shared" si="0"/>
        <v>0.43010752688172044</v>
      </c>
      <c r="L10" s="122">
        <v>19.5</v>
      </c>
      <c r="M10" s="12">
        <f t="shared" si="1"/>
        <v>39</v>
      </c>
      <c r="N10" s="12">
        <v>77.62</v>
      </c>
      <c r="O10" s="12">
        <f t="shared" si="2"/>
        <v>23.215666065447049</v>
      </c>
      <c r="P10" s="13">
        <f t="shared" si="3"/>
        <v>62.215666065447053</v>
      </c>
      <c r="Q10" s="13">
        <f t="shared" si="4"/>
        <v>62.645773592328773</v>
      </c>
      <c r="R10" s="95" t="s">
        <v>969</v>
      </c>
      <c r="S10" s="32" t="s">
        <v>189</v>
      </c>
    </row>
    <row r="11" spans="1:19" ht="18" customHeight="1">
      <c r="A11" s="53">
        <v>6</v>
      </c>
      <c r="B11" s="31" t="s">
        <v>262</v>
      </c>
      <c r="C11" s="31" t="s">
        <v>263</v>
      </c>
      <c r="D11" s="31" t="s">
        <v>94</v>
      </c>
      <c r="E11" s="38" t="s">
        <v>79</v>
      </c>
      <c r="F11" s="40">
        <v>39717</v>
      </c>
      <c r="G11" s="32" t="s">
        <v>22</v>
      </c>
      <c r="H11" s="81" t="s">
        <v>947</v>
      </c>
      <c r="I11" s="32" t="s">
        <v>500</v>
      </c>
      <c r="J11" s="12">
        <v>7.5</v>
      </c>
      <c r="K11" s="13">
        <f t="shared" si="0"/>
        <v>3.225806451612903</v>
      </c>
      <c r="L11" s="12">
        <v>15.5</v>
      </c>
      <c r="M11" s="12">
        <f t="shared" si="1"/>
        <v>31</v>
      </c>
      <c r="N11" s="12">
        <v>65.84</v>
      </c>
      <c r="O11" s="12">
        <f t="shared" si="2"/>
        <v>27.369380315917375</v>
      </c>
      <c r="P11" s="13">
        <f t="shared" si="3"/>
        <v>58.369380315917375</v>
      </c>
      <c r="Q11" s="13">
        <f t="shared" si="4"/>
        <v>61.595186767530279</v>
      </c>
      <c r="R11" s="95" t="s">
        <v>969</v>
      </c>
      <c r="S11" s="32" t="s">
        <v>123</v>
      </c>
    </row>
    <row r="12" spans="1:19" ht="18" customHeight="1">
      <c r="A12" s="116">
        <v>7</v>
      </c>
      <c r="B12" s="31" t="s">
        <v>257</v>
      </c>
      <c r="C12" s="31" t="s">
        <v>230</v>
      </c>
      <c r="D12" s="31" t="s">
        <v>154</v>
      </c>
      <c r="E12" s="38" t="s">
        <v>79</v>
      </c>
      <c r="F12" s="121" t="s">
        <v>755</v>
      </c>
      <c r="G12" s="32" t="s">
        <v>43</v>
      </c>
      <c r="H12" s="81" t="s">
        <v>960</v>
      </c>
      <c r="I12" s="32" t="s">
        <v>513</v>
      </c>
      <c r="J12" s="28">
        <v>6</v>
      </c>
      <c r="K12" s="13">
        <f t="shared" si="0"/>
        <v>2.5806451612903225</v>
      </c>
      <c r="L12" s="12">
        <v>20</v>
      </c>
      <c r="M12" s="12">
        <f t="shared" si="1"/>
        <v>40</v>
      </c>
      <c r="N12" s="12">
        <v>100.45</v>
      </c>
      <c r="O12" s="12">
        <f t="shared" si="2"/>
        <v>17.939273270283724</v>
      </c>
      <c r="P12" s="13">
        <f t="shared" si="3"/>
        <v>57.939273270283721</v>
      </c>
      <c r="Q12" s="13">
        <f t="shared" si="4"/>
        <v>60.519918431574041</v>
      </c>
      <c r="R12" s="95" t="s">
        <v>970</v>
      </c>
      <c r="S12" s="32" t="s">
        <v>202</v>
      </c>
    </row>
    <row r="13" spans="1:19" ht="18" customHeight="1">
      <c r="A13" s="53">
        <v>8</v>
      </c>
      <c r="B13" s="31" t="s">
        <v>478</v>
      </c>
      <c r="C13" s="31" t="s">
        <v>479</v>
      </c>
      <c r="D13" s="31" t="s">
        <v>103</v>
      </c>
      <c r="E13" s="38" t="s">
        <v>79</v>
      </c>
      <c r="F13" s="58">
        <v>39469</v>
      </c>
      <c r="G13" s="32" t="s">
        <v>134</v>
      </c>
      <c r="H13" s="81" t="s">
        <v>952</v>
      </c>
      <c r="I13" s="32" t="s">
        <v>505</v>
      </c>
      <c r="J13" s="12">
        <v>6</v>
      </c>
      <c r="K13" s="13">
        <f t="shared" si="0"/>
        <v>2.5806451612903225</v>
      </c>
      <c r="L13" s="12">
        <v>16.100000000000001</v>
      </c>
      <c r="M13" s="12">
        <f t="shared" si="1"/>
        <v>32.200000000000003</v>
      </c>
      <c r="N13" s="12">
        <v>73.260000000000005</v>
      </c>
      <c r="O13" s="12">
        <f t="shared" si="2"/>
        <v>24.597324597324597</v>
      </c>
      <c r="P13" s="13">
        <f t="shared" si="3"/>
        <v>56.797324597324604</v>
      </c>
      <c r="Q13" s="13">
        <f t="shared" si="4"/>
        <v>59.377969758614924</v>
      </c>
      <c r="R13" s="95" t="s">
        <v>970</v>
      </c>
      <c r="S13" s="32" t="s">
        <v>175</v>
      </c>
    </row>
    <row r="14" spans="1:19" s="9" customFormat="1" ht="18" customHeight="1">
      <c r="A14" s="53">
        <v>9</v>
      </c>
      <c r="B14" s="31" t="s">
        <v>490</v>
      </c>
      <c r="C14" s="31" t="s">
        <v>259</v>
      </c>
      <c r="D14" s="31" t="s">
        <v>226</v>
      </c>
      <c r="E14" s="38" t="s">
        <v>79</v>
      </c>
      <c r="F14" s="40">
        <v>39804</v>
      </c>
      <c r="G14" s="32" t="s">
        <v>498</v>
      </c>
      <c r="H14" s="81" t="s">
        <v>961</v>
      </c>
      <c r="I14" s="32" t="s">
        <v>514</v>
      </c>
      <c r="J14" s="28">
        <v>4.5</v>
      </c>
      <c r="K14" s="13">
        <f t="shared" si="0"/>
        <v>1.935483870967742</v>
      </c>
      <c r="L14" s="12">
        <v>18</v>
      </c>
      <c r="M14" s="12">
        <f t="shared" si="1"/>
        <v>36</v>
      </c>
      <c r="N14" s="12">
        <v>84.54</v>
      </c>
      <c r="O14" s="12">
        <f t="shared" si="2"/>
        <v>21.31535367873196</v>
      </c>
      <c r="P14" s="13">
        <f t="shared" si="3"/>
        <v>57.31535367873196</v>
      </c>
      <c r="Q14" s="13">
        <f t="shared" si="4"/>
        <v>59.250837549699703</v>
      </c>
      <c r="R14" s="95" t="s">
        <v>970</v>
      </c>
      <c r="S14" s="32" t="s">
        <v>522</v>
      </c>
    </row>
    <row r="15" spans="1:19" ht="18" customHeight="1">
      <c r="A15" s="53">
        <v>10</v>
      </c>
      <c r="B15" s="31" t="s">
        <v>484</v>
      </c>
      <c r="C15" s="31" t="s">
        <v>485</v>
      </c>
      <c r="D15" s="31" t="s">
        <v>486</v>
      </c>
      <c r="E15" s="38" t="s">
        <v>79</v>
      </c>
      <c r="F15" s="47" t="s">
        <v>754</v>
      </c>
      <c r="G15" s="32" t="s">
        <v>40</v>
      </c>
      <c r="H15" s="81" t="s">
        <v>957</v>
      </c>
      <c r="I15" s="32" t="s">
        <v>510</v>
      </c>
      <c r="J15" s="28">
        <v>11</v>
      </c>
      <c r="K15" s="13">
        <f t="shared" si="0"/>
        <v>4.731182795698925</v>
      </c>
      <c r="L15" s="12">
        <v>16.5</v>
      </c>
      <c r="M15" s="12">
        <f t="shared" si="1"/>
        <v>33</v>
      </c>
      <c r="N15" s="12">
        <v>95.8</v>
      </c>
      <c r="O15" s="12">
        <f t="shared" si="2"/>
        <v>18.810020876826723</v>
      </c>
      <c r="P15" s="13">
        <f t="shared" si="3"/>
        <v>51.810020876826727</v>
      </c>
      <c r="Q15" s="13">
        <f t="shared" si="4"/>
        <v>56.541203672525654</v>
      </c>
      <c r="R15" s="95" t="s">
        <v>970</v>
      </c>
      <c r="S15" s="32" t="s">
        <v>41</v>
      </c>
    </row>
    <row r="16" spans="1:19" ht="18" customHeight="1">
      <c r="A16" s="53">
        <v>11</v>
      </c>
      <c r="B16" s="31" t="s">
        <v>476</v>
      </c>
      <c r="C16" s="31" t="s">
        <v>100</v>
      </c>
      <c r="D16" s="31" t="s">
        <v>82</v>
      </c>
      <c r="E16" s="38" t="s">
        <v>79</v>
      </c>
      <c r="F16" s="40">
        <v>39546</v>
      </c>
      <c r="G16" s="32" t="s">
        <v>497</v>
      </c>
      <c r="H16" s="81" t="s">
        <v>948</v>
      </c>
      <c r="I16" s="32" t="s">
        <v>501</v>
      </c>
      <c r="J16" s="12">
        <v>6</v>
      </c>
      <c r="K16" s="13">
        <f t="shared" si="0"/>
        <v>2.5806451612903225</v>
      </c>
      <c r="L16" s="12">
        <v>19.5</v>
      </c>
      <c r="M16" s="12">
        <f t="shared" si="1"/>
        <v>39</v>
      </c>
      <c r="N16" s="12">
        <v>152.87</v>
      </c>
      <c r="O16" s="12">
        <f t="shared" si="2"/>
        <v>11.787793550075227</v>
      </c>
      <c r="P16" s="13">
        <f t="shared" si="3"/>
        <v>50.787793550075229</v>
      </c>
      <c r="Q16" s="13">
        <f t="shared" si="4"/>
        <v>53.368438711365549</v>
      </c>
      <c r="R16" s="95" t="s">
        <v>970</v>
      </c>
      <c r="S16" s="32" t="s">
        <v>521</v>
      </c>
    </row>
    <row r="17" spans="1:19" ht="18" customHeight="1">
      <c r="A17" s="116">
        <v>12</v>
      </c>
      <c r="B17" s="31" t="s">
        <v>268</v>
      </c>
      <c r="C17" s="31" t="s">
        <v>176</v>
      </c>
      <c r="D17" s="31" t="s">
        <v>172</v>
      </c>
      <c r="E17" s="38" t="s">
        <v>79</v>
      </c>
      <c r="F17" s="40">
        <v>39590</v>
      </c>
      <c r="G17" s="32" t="s">
        <v>65</v>
      </c>
      <c r="H17" s="81" t="s">
        <v>966</v>
      </c>
      <c r="I17" s="32" t="s">
        <v>519</v>
      </c>
      <c r="J17" s="122">
        <v>9</v>
      </c>
      <c r="K17" s="13">
        <f t="shared" si="0"/>
        <v>3.870967741935484</v>
      </c>
      <c r="L17" s="122">
        <v>15.2</v>
      </c>
      <c r="M17" s="12">
        <f t="shared" si="1"/>
        <v>30.4</v>
      </c>
      <c r="N17" s="122">
        <v>101.76</v>
      </c>
      <c r="O17" s="12">
        <f t="shared" si="2"/>
        <v>17.708333333333332</v>
      </c>
      <c r="P17" s="13">
        <f t="shared" si="3"/>
        <v>48.108333333333334</v>
      </c>
      <c r="Q17" s="13">
        <f t="shared" si="4"/>
        <v>51.979301075268822</v>
      </c>
      <c r="R17" s="95" t="s">
        <v>970</v>
      </c>
      <c r="S17" s="32" t="s">
        <v>237</v>
      </c>
    </row>
    <row r="18" spans="1:19" ht="18" customHeight="1">
      <c r="A18" s="53">
        <v>13</v>
      </c>
      <c r="B18" s="31" t="s">
        <v>492</v>
      </c>
      <c r="C18" s="31" t="s">
        <v>493</v>
      </c>
      <c r="D18" s="31" t="s">
        <v>494</v>
      </c>
      <c r="E18" s="38" t="s">
        <v>79</v>
      </c>
      <c r="F18" s="47" t="s">
        <v>756</v>
      </c>
      <c r="G18" s="32" t="s">
        <v>45</v>
      </c>
      <c r="H18" s="81" t="s">
        <v>964</v>
      </c>
      <c r="I18" s="32" t="s">
        <v>517</v>
      </c>
      <c r="J18" s="28">
        <v>5</v>
      </c>
      <c r="K18" s="13">
        <f t="shared" si="0"/>
        <v>2.150537634408602</v>
      </c>
      <c r="L18" s="12">
        <v>12</v>
      </c>
      <c r="M18" s="12">
        <f t="shared" si="1"/>
        <v>24</v>
      </c>
      <c r="N18" s="12">
        <v>78.3</v>
      </c>
      <c r="O18" s="12">
        <f t="shared" si="2"/>
        <v>23.014048531289912</v>
      </c>
      <c r="P18" s="13">
        <f t="shared" si="3"/>
        <v>47.014048531289916</v>
      </c>
      <c r="Q18" s="13">
        <f t="shared" si="4"/>
        <v>49.164586165698516</v>
      </c>
      <c r="R18" s="95" t="s">
        <v>970</v>
      </c>
      <c r="S18" s="32" t="s">
        <v>46</v>
      </c>
    </row>
    <row r="19" spans="1:19" s="9" customFormat="1" ht="18" customHeight="1">
      <c r="A19" s="53">
        <v>14</v>
      </c>
      <c r="B19" s="31" t="s">
        <v>264</v>
      </c>
      <c r="C19" s="31" t="s">
        <v>265</v>
      </c>
      <c r="D19" s="31" t="s">
        <v>87</v>
      </c>
      <c r="E19" s="38" t="s">
        <v>79</v>
      </c>
      <c r="F19" s="72">
        <v>39662</v>
      </c>
      <c r="G19" s="32" t="s">
        <v>63</v>
      </c>
      <c r="H19" s="81" t="s">
        <v>955</v>
      </c>
      <c r="I19" s="32" t="s">
        <v>508</v>
      </c>
      <c r="J19" s="28">
        <v>4</v>
      </c>
      <c r="K19" s="13">
        <f t="shared" si="0"/>
        <v>1.7204301075268817</v>
      </c>
      <c r="L19" s="12">
        <v>16.399999999999999</v>
      </c>
      <c r="M19" s="12">
        <f t="shared" si="1"/>
        <v>32.799999999999997</v>
      </c>
      <c r="N19" s="12">
        <v>124.07</v>
      </c>
      <c r="O19" s="12">
        <f t="shared" si="2"/>
        <v>14.524058998952205</v>
      </c>
      <c r="P19" s="13">
        <f t="shared" si="3"/>
        <v>47.324058998952204</v>
      </c>
      <c r="Q19" s="13">
        <f t="shared" si="4"/>
        <v>49.044489106479084</v>
      </c>
      <c r="R19" s="95" t="s">
        <v>970</v>
      </c>
      <c r="S19" s="32" t="s">
        <v>184</v>
      </c>
    </row>
    <row r="20" spans="1:19" ht="18" customHeight="1">
      <c r="A20" s="53">
        <v>15</v>
      </c>
      <c r="B20" s="31" t="s">
        <v>488</v>
      </c>
      <c r="C20" s="31" t="s">
        <v>489</v>
      </c>
      <c r="D20" s="31" t="s">
        <v>104</v>
      </c>
      <c r="E20" s="38" t="s">
        <v>79</v>
      </c>
      <c r="F20" s="58">
        <v>39755</v>
      </c>
      <c r="G20" s="32" t="s">
        <v>134</v>
      </c>
      <c r="H20" s="81" t="s">
        <v>959</v>
      </c>
      <c r="I20" s="32" t="s">
        <v>512</v>
      </c>
      <c r="J20" s="28">
        <v>6</v>
      </c>
      <c r="K20" s="13">
        <f t="shared" si="0"/>
        <v>2.5806451612903225</v>
      </c>
      <c r="L20" s="94">
        <v>14.3</v>
      </c>
      <c r="M20" s="12">
        <f t="shared" si="1"/>
        <v>28.6</v>
      </c>
      <c r="N20" s="12">
        <v>116.6</v>
      </c>
      <c r="O20" s="12">
        <f t="shared" si="2"/>
        <v>15.454545454545455</v>
      </c>
      <c r="P20" s="13">
        <f t="shared" si="3"/>
        <v>44.054545454545455</v>
      </c>
      <c r="Q20" s="13">
        <f t="shared" si="4"/>
        <v>46.635190615835775</v>
      </c>
      <c r="R20" s="95" t="s">
        <v>970</v>
      </c>
      <c r="S20" s="32" t="s">
        <v>175</v>
      </c>
    </row>
    <row r="21" spans="1:19" s="9" customFormat="1" ht="18" customHeight="1">
      <c r="A21" s="53">
        <v>16</v>
      </c>
      <c r="B21" s="31" t="s">
        <v>274</v>
      </c>
      <c r="C21" s="31" t="s">
        <v>275</v>
      </c>
      <c r="D21" s="31" t="s">
        <v>165</v>
      </c>
      <c r="E21" s="38" t="s">
        <v>79</v>
      </c>
      <c r="F21" s="55">
        <v>39769</v>
      </c>
      <c r="G21" s="32" t="s">
        <v>27</v>
      </c>
      <c r="H21" s="81" t="s">
        <v>963</v>
      </c>
      <c r="I21" s="32" t="s">
        <v>516</v>
      </c>
      <c r="J21" s="28">
        <v>4</v>
      </c>
      <c r="K21" s="13">
        <f t="shared" si="0"/>
        <v>1.7204301075268817</v>
      </c>
      <c r="L21" s="12"/>
      <c r="M21" s="12">
        <f t="shared" si="1"/>
        <v>0</v>
      </c>
      <c r="N21" s="12">
        <v>85.57</v>
      </c>
      <c r="O21" s="12">
        <f t="shared" si="2"/>
        <v>21.058782283510578</v>
      </c>
      <c r="P21" s="13">
        <f t="shared" si="3"/>
        <v>21.058782283510578</v>
      </c>
      <c r="Q21" s="13">
        <f t="shared" si="4"/>
        <v>22.779212391037458</v>
      </c>
      <c r="R21" s="95" t="s">
        <v>970</v>
      </c>
      <c r="S21" s="32" t="s">
        <v>31</v>
      </c>
    </row>
    <row r="22" spans="1:19" s="9" customFormat="1" ht="18" customHeight="1">
      <c r="A22" s="116">
        <v>17</v>
      </c>
      <c r="B22" s="31" t="s">
        <v>269</v>
      </c>
      <c r="C22" s="31" t="s">
        <v>270</v>
      </c>
      <c r="D22" s="31" t="s">
        <v>271</v>
      </c>
      <c r="E22" s="38" t="s">
        <v>79</v>
      </c>
      <c r="F22" s="43">
        <v>39743</v>
      </c>
      <c r="G22" s="32" t="s">
        <v>22</v>
      </c>
      <c r="H22" s="81" t="s">
        <v>956</v>
      </c>
      <c r="I22" s="32" t="s">
        <v>509</v>
      </c>
      <c r="J22" s="28">
        <v>12</v>
      </c>
      <c r="K22" s="13">
        <f t="shared" si="0"/>
        <v>5.161290322580645</v>
      </c>
      <c r="L22" s="12"/>
      <c r="M22" s="12">
        <f t="shared" si="1"/>
        <v>0</v>
      </c>
      <c r="N22" s="12"/>
      <c r="O22" s="12"/>
      <c r="P22" s="13">
        <f t="shared" si="3"/>
        <v>0</v>
      </c>
      <c r="Q22" s="13">
        <f t="shared" si="4"/>
        <v>5.161290322580645</v>
      </c>
      <c r="R22" s="95" t="s">
        <v>970</v>
      </c>
      <c r="S22" s="32" t="s">
        <v>272</v>
      </c>
    </row>
    <row r="23" spans="1:19" s="9" customFormat="1" ht="18" customHeight="1">
      <c r="A23" s="53">
        <v>18</v>
      </c>
      <c r="B23" s="31" t="s">
        <v>480</v>
      </c>
      <c r="C23" s="31" t="s">
        <v>481</v>
      </c>
      <c r="D23" s="31" t="s">
        <v>482</v>
      </c>
      <c r="E23" s="38" t="s">
        <v>79</v>
      </c>
      <c r="F23" s="43">
        <v>39469</v>
      </c>
      <c r="G23" s="32" t="s">
        <v>22</v>
      </c>
      <c r="H23" s="81" t="s">
        <v>953</v>
      </c>
      <c r="I23" s="32" t="s">
        <v>506</v>
      </c>
      <c r="J23" s="12">
        <v>7.5</v>
      </c>
      <c r="K23" s="13">
        <f t="shared" si="0"/>
        <v>3.225806451612903</v>
      </c>
      <c r="L23" s="12"/>
      <c r="M23" s="12">
        <f t="shared" si="1"/>
        <v>0</v>
      </c>
      <c r="N23" s="12"/>
      <c r="O23" s="12"/>
      <c r="P23" s="13">
        <f t="shared" si="3"/>
        <v>0</v>
      </c>
      <c r="Q23" s="13">
        <f t="shared" si="4"/>
        <v>3.225806451612903</v>
      </c>
      <c r="R23" s="95" t="s">
        <v>970</v>
      </c>
      <c r="S23" s="32" t="s">
        <v>123</v>
      </c>
    </row>
    <row r="24" spans="1:19" ht="18" customHeight="1">
      <c r="A24" s="53">
        <v>19</v>
      </c>
      <c r="B24" s="31" t="s">
        <v>477</v>
      </c>
      <c r="C24" s="31" t="s">
        <v>256</v>
      </c>
      <c r="D24" s="31" t="s">
        <v>166</v>
      </c>
      <c r="E24" s="38" t="s">
        <v>79</v>
      </c>
      <c r="F24" s="72">
        <v>39590</v>
      </c>
      <c r="G24" s="32" t="s">
        <v>63</v>
      </c>
      <c r="H24" s="81" t="s">
        <v>949</v>
      </c>
      <c r="I24" s="32" t="s">
        <v>502</v>
      </c>
      <c r="J24" s="12"/>
      <c r="K24" s="13">
        <f t="shared" si="0"/>
        <v>0</v>
      </c>
      <c r="L24" s="12"/>
      <c r="M24" s="12">
        <f t="shared" si="1"/>
        <v>0</v>
      </c>
      <c r="N24" s="12"/>
      <c r="O24" s="12"/>
      <c r="P24" s="13">
        <f t="shared" si="3"/>
        <v>0</v>
      </c>
      <c r="Q24" s="13">
        <f t="shared" si="4"/>
        <v>0</v>
      </c>
      <c r="R24" s="23" t="s">
        <v>971</v>
      </c>
      <c r="S24" s="32" t="s">
        <v>184</v>
      </c>
    </row>
    <row r="25" spans="1:19" ht="18" customHeight="1">
      <c r="A25" s="53">
        <v>20</v>
      </c>
      <c r="B25" s="31" t="s">
        <v>483</v>
      </c>
      <c r="C25" s="31" t="s">
        <v>287</v>
      </c>
      <c r="D25" s="31" t="s">
        <v>154</v>
      </c>
      <c r="E25" s="38" t="s">
        <v>79</v>
      </c>
      <c r="F25" s="58">
        <v>39529</v>
      </c>
      <c r="G25" s="32" t="s">
        <v>134</v>
      </c>
      <c r="H25" s="81" t="s">
        <v>954</v>
      </c>
      <c r="I25" s="32" t="s">
        <v>507</v>
      </c>
      <c r="J25" s="28"/>
      <c r="K25" s="13">
        <f t="shared" si="0"/>
        <v>0</v>
      </c>
      <c r="L25" s="12"/>
      <c r="M25" s="12">
        <f t="shared" si="1"/>
        <v>0</v>
      </c>
      <c r="N25" s="12"/>
      <c r="O25" s="12"/>
      <c r="P25" s="13">
        <f t="shared" si="3"/>
        <v>0</v>
      </c>
      <c r="Q25" s="13">
        <f t="shared" si="4"/>
        <v>0</v>
      </c>
      <c r="R25" s="23" t="s">
        <v>971</v>
      </c>
      <c r="S25" s="32" t="s">
        <v>175</v>
      </c>
    </row>
    <row r="26" spans="1:19" ht="18" customHeight="1">
      <c r="A26" s="53">
        <v>21</v>
      </c>
      <c r="B26" s="31" t="s">
        <v>491</v>
      </c>
      <c r="C26" s="31" t="s">
        <v>96</v>
      </c>
      <c r="D26" s="31" t="s">
        <v>82</v>
      </c>
      <c r="E26" s="38" t="s">
        <v>79</v>
      </c>
      <c r="F26" s="40">
        <v>39685</v>
      </c>
      <c r="G26" s="32" t="s">
        <v>40</v>
      </c>
      <c r="H26" s="81" t="s">
        <v>962</v>
      </c>
      <c r="I26" s="32" t="s">
        <v>515</v>
      </c>
      <c r="J26" s="28"/>
      <c r="K26" s="13">
        <f t="shared" si="0"/>
        <v>0</v>
      </c>
      <c r="L26" s="12"/>
      <c r="M26" s="12">
        <f t="shared" si="1"/>
        <v>0</v>
      </c>
      <c r="N26" s="12"/>
      <c r="O26" s="12"/>
      <c r="P26" s="13">
        <f t="shared" si="3"/>
        <v>0</v>
      </c>
      <c r="Q26" s="13">
        <f t="shared" si="4"/>
        <v>0</v>
      </c>
      <c r="R26" s="23" t="s">
        <v>971</v>
      </c>
      <c r="S26" s="32" t="s">
        <v>41</v>
      </c>
    </row>
    <row r="27" spans="1:19" ht="15.75">
      <c r="A27" s="53">
        <v>22</v>
      </c>
      <c r="B27" s="31" t="s">
        <v>495</v>
      </c>
      <c r="C27" s="31" t="s">
        <v>219</v>
      </c>
      <c r="D27" s="31" t="s">
        <v>154</v>
      </c>
      <c r="E27" s="38" t="s">
        <v>79</v>
      </c>
      <c r="F27" s="43">
        <v>39588</v>
      </c>
      <c r="G27" s="32" t="s">
        <v>84</v>
      </c>
      <c r="H27" s="81" t="s">
        <v>965</v>
      </c>
      <c r="I27" s="32" t="s">
        <v>518</v>
      </c>
      <c r="J27" s="36"/>
      <c r="K27" s="13">
        <f t="shared" si="0"/>
        <v>0</v>
      </c>
      <c r="L27" s="36"/>
      <c r="M27" s="12">
        <f t="shared" si="1"/>
        <v>0</v>
      </c>
      <c r="N27" s="36"/>
      <c r="O27" s="12"/>
      <c r="P27" s="13">
        <f t="shared" si="3"/>
        <v>0</v>
      </c>
      <c r="Q27" s="13">
        <f t="shared" si="4"/>
        <v>0</v>
      </c>
      <c r="R27" s="23" t="s">
        <v>971</v>
      </c>
      <c r="S27" s="32" t="s">
        <v>523</v>
      </c>
    </row>
  </sheetData>
  <sortState ref="A6:S28">
    <sortCondition descending="1" ref="Q6:Q28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8:E27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S27"/>
  <sheetViews>
    <sheetView topLeftCell="B2" zoomScale="90" zoomScaleNormal="90" workbookViewId="0">
      <selection activeCell="F20" sqref="F20"/>
    </sheetView>
  </sheetViews>
  <sheetFormatPr defaultColWidth="8.7109375" defaultRowHeight="15"/>
  <cols>
    <col min="2" max="2" width="15.7109375" customWidth="1"/>
    <col min="3" max="3" width="16.85546875" customWidth="1"/>
    <col min="4" max="4" width="20.42578125" customWidth="1"/>
    <col min="5" max="5" width="8.7109375" customWidth="1"/>
    <col min="6" max="6" width="15.5703125" customWidth="1"/>
    <col min="7" max="7" width="27.85546875" customWidth="1"/>
    <col min="8" max="9" width="16.140625" customWidth="1"/>
    <col min="10" max="10" width="12.42578125" customWidth="1"/>
    <col min="11" max="11" width="11.140625" customWidth="1"/>
    <col min="12" max="12" width="15.5703125" customWidth="1"/>
    <col min="13" max="13" width="15" customWidth="1"/>
    <col min="14" max="14" width="19" customWidth="1"/>
    <col min="15" max="15" width="18.5703125" customWidth="1"/>
    <col min="16" max="16" width="10.7109375" customWidth="1"/>
    <col min="17" max="17" width="13.85546875" customWidth="1"/>
    <col min="18" max="18" width="14.85546875" customWidth="1"/>
    <col min="19" max="19" width="46.140625" customWidth="1"/>
  </cols>
  <sheetData>
    <row r="1" spans="1:19" ht="57" customHeight="1">
      <c r="A1" s="126" t="s">
        <v>75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18.7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103.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18" customHeight="1">
      <c r="A6" s="116">
        <v>1</v>
      </c>
      <c r="B6" s="87" t="s">
        <v>293</v>
      </c>
      <c r="C6" s="87" t="s">
        <v>230</v>
      </c>
      <c r="D6" s="87" t="s">
        <v>162</v>
      </c>
      <c r="E6" s="96" t="s">
        <v>79</v>
      </c>
      <c r="F6" s="111">
        <v>41220</v>
      </c>
      <c r="G6" s="85" t="s">
        <v>58</v>
      </c>
      <c r="H6" s="82" t="s">
        <v>781</v>
      </c>
      <c r="I6" s="83" t="s">
        <v>326</v>
      </c>
      <c r="J6" s="84">
        <v>3</v>
      </c>
      <c r="K6" s="91">
        <f t="shared" ref="K6:K27" si="0">20*J6/53</f>
        <v>1.1320754716981132</v>
      </c>
      <c r="L6" s="84">
        <v>17.600000000000001</v>
      </c>
      <c r="M6" s="84">
        <f t="shared" ref="M6:M16" si="1">40*L6/18.2</f>
        <v>38.681318681318686</v>
      </c>
      <c r="N6" s="84">
        <v>49.68</v>
      </c>
      <c r="O6" s="84">
        <f t="shared" ref="O6:O16" si="2">40*50.16/N6</f>
        <v>40.386473429951685</v>
      </c>
      <c r="P6" s="91">
        <f t="shared" ref="P6:P22" si="3">SUM(M6,O6)</f>
        <v>79.067792111270364</v>
      </c>
      <c r="Q6" s="91">
        <f t="shared" ref="Q6:Q27" si="4">SUM(K6,P6)</f>
        <v>80.19986758296848</v>
      </c>
      <c r="R6" s="91" t="s">
        <v>968</v>
      </c>
      <c r="S6" s="85" t="s">
        <v>344</v>
      </c>
    </row>
    <row r="7" spans="1:19" s="25" customFormat="1" ht="20.25" customHeight="1">
      <c r="A7" s="53">
        <v>2</v>
      </c>
      <c r="B7" s="31" t="s">
        <v>291</v>
      </c>
      <c r="C7" s="31" t="s">
        <v>292</v>
      </c>
      <c r="D7" s="31" t="s">
        <v>154</v>
      </c>
      <c r="E7" s="46" t="s">
        <v>79</v>
      </c>
      <c r="F7" s="74">
        <v>40982</v>
      </c>
      <c r="G7" s="32" t="s">
        <v>27</v>
      </c>
      <c r="H7" s="81" t="s">
        <v>779</v>
      </c>
      <c r="I7" s="32" t="s">
        <v>324</v>
      </c>
      <c r="J7" s="12">
        <v>3</v>
      </c>
      <c r="K7" s="13">
        <f t="shared" si="0"/>
        <v>1.1320754716981132</v>
      </c>
      <c r="L7" s="12">
        <v>17.5</v>
      </c>
      <c r="M7" s="12">
        <f t="shared" si="1"/>
        <v>38.46153846153846</v>
      </c>
      <c r="N7" s="12">
        <v>50.16</v>
      </c>
      <c r="O7" s="12">
        <f t="shared" si="2"/>
        <v>40</v>
      </c>
      <c r="P7" s="13">
        <f t="shared" si="3"/>
        <v>78.461538461538453</v>
      </c>
      <c r="Q7" s="13">
        <f t="shared" si="4"/>
        <v>79.593613933236568</v>
      </c>
      <c r="R7" s="13" t="s">
        <v>969</v>
      </c>
      <c r="S7" s="32" t="s">
        <v>28</v>
      </c>
    </row>
    <row r="8" spans="1:19" ht="18" customHeight="1">
      <c r="A8" s="53">
        <v>3</v>
      </c>
      <c r="B8" s="31" t="s">
        <v>308</v>
      </c>
      <c r="C8" s="31" t="s">
        <v>309</v>
      </c>
      <c r="D8" s="31" t="s">
        <v>310</v>
      </c>
      <c r="E8" s="37" t="s">
        <v>79</v>
      </c>
      <c r="F8" s="39">
        <v>41016</v>
      </c>
      <c r="G8" s="32" t="s">
        <v>58</v>
      </c>
      <c r="H8" s="81" t="s">
        <v>792</v>
      </c>
      <c r="I8" s="32" t="s">
        <v>337</v>
      </c>
      <c r="J8" s="28">
        <v>9</v>
      </c>
      <c r="K8" s="13">
        <f t="shared" si="0"/>
        <v>3.3962264150943398</v>
      </c>
      <c r="L8" s="12">
        <v>17.899999999999999</v>
      </c>
      <c r="M8" s="12">
        <f t="shared" si="1"/>
        <v>39.340659340659343</v>
      </c>
      <c r="N8" s="12">
        <v>55.88</v>
      </c>
      <c r="O8" s="12">
        <f t="shared" si="2"/>
        <v>35.905511811023615</v>
      </c>
      <c r="P8" s="13">
        <f t="shared" si="3"/>
        <v>75.246171151682958</v>
      </c>
      <c r="Q8" s="13">
        <f t="shared" si="4"/>
        <v>78.642397566777305</v>
      </c>
      <c r="R8" s="13" t="s">
        <v>969</v>
      </c>
      <c r="S8" s="32" t="s">
        <v>344</v>
      </c>
    </row>
    <row r="9" spans="1:19" ht="18" customHeight="1">
      <c r="A9" s="116">
        <v>4</v>
      </c>
      <c r="B9" s="31" t="s">
        <v>305</v>
      </c>
      <c r="C9" s="31" t="s">
        <v>100</v>
      </c>
      <c r="D9" s="31" t="s">
        <v>162</v>
      </c>
      <c r="E9" s="75" t="s">
        <v>79</v>
      </c>
      <c r="F9" s="43">
        <v>41035</v>
      </c>
      <c r="G9" s="32" t="s">
        <v>22</v>
      </c>
      <c r="H9" s="81" t="s">
        <v>789</v>
      </c>
      <c r="I9" s="32" t="s">
        <v>334</v>
      </c>
      <c r="J9" s="12">
        <v>11</v>
      </c>
      <c r="K9" s="13">
        <f t="shared" si="0"/>
        <v>4.1509433962264151</v>
      </c>
      <c r="L9" s="12">
        <v>16</v>
      </c>
      <c r="M9" s="12">
        <f t="shared" si="1"/>
        <v>35.164835164835168</v>
      </c>
      <c r="N9" s="12">
        <v>53.3</v>
      </c>
      <c r="O9" s="12">
        <f t="shared" si="2"/>
        <v>37.643527204502817</v>
      </c>
      <c r="P9" s="13">
        <f t="shared" si="3"/>
        <v>72.808362369337985</v>
      </c>
      <c r="Q9" s="13">
        <f t="shared" si="4"/>
        <v>76.959305765564395</v>
      </c>
      <c r="R9" s="13" t="s">
        <v>969</v>
      </c>
      <c r="S9" s="32" t="s">
        <v>123</v>
      </c>
    </row>
    <row r="10" spans="1:19" ht="18" customHeight="1">
      <c r="A10" s="53">
        <v>5</v>
      </c>
      <c r="B10" s="31" t="s">
        <v>294</v>
      </c>
      <c r="C10" s="32" t="s">
        <v>256</v>
      </c>
      <c r="D10" s="32" t="s">
        <v>94</v>
      </c>
      <c r="E10" s="75" t="s">
        <v>79</v>
      </c>
      <c r="F10" s="47" t="s">
        <v>733</v>
      </c>
      <c r="G10" s="32" t="s">
        <v>22</v>
      </c>
      <c r="H10" s="81" t="s">
        <v>782</v>
      </c>
      <c r="I10" s="32" t="s">
        <v>327</v>
      </c>
      <c r="J10" s="12">
        <v>17</v>
      </c>
      <c r="K10" s="13">
        <f t="shared" si="0"/>
        <v>6.4150943396226419</v>
      </c>
      <c r="L10" s="12">
        <v>15.8</v>
      </c>
      <c r="M10" s="12">
        <f t="shared" si="1"/>
        <v>34.72527472527473</v>
      </c>
      <c r="N10" s="12">
        <v>56.91</v>
      </c>
      <c r="O10" s="12">
        <f t="shared" si="2"/>
        <v>35.255666842382709</v>
      </c>
      <c r="P10" s="13">
        <f t="shared" si="3"/>
        <v>69.980941567657439</v>
      </c>
      <c r="Q10" s="13">
        <f t="shared" si="4"/>
        <v>76.39603590728008</v>
      </c>
      <c r="R10" s="13" t="s">
        <v>969</v>
      </c>
      <c r="S10" s="32" t="s">
        <v>123</v>
      </c>
    </row>
    <row r="11" spans="1:19" ht="18" customHeight="1">
      <c r="A11" s="53">
        <v>6</v>
      </c>
      <c r="B11" s="31" t="s">
        <v>289</v>
      </c>
      <c r="C11" s="31" t="s">
        <v>290</v>
      </c>
      <c r="D11" s="31" t="s">
        <v>978</v>
      </c>
      <c r="E11" s="37" t="s">
        <v>79</v>
      </c>
      <c r="F11" s="39">
        <v>41065</v>
      </c>
      <c r="G11" s="32" t="s">
        <v>58</v>
      </c>
      <c r="H11" s="81" t="s">
        <v>778</v>
      </c>
      <c r="I11" s="36" t="s">
        <v>977</v>
      </c>
      <c r="J11" s="12">
        <v>2</v>
      </c>
      <c r="K11" s="13">
        <f t="shared" si="0"/>
        <v>0.75471698113207553</v>
      </c>
      <c r="L11" s="12">
        <v>17.899999999999999</v>
      </c>
      <c r="M11" s="12">
        <f t="shared" si="1"/>
        <v>39.340659340659343</v>
      </c>
      <c r="N11" s="12">
        <v>55.8</v>
      </c>
      <c r="O11" s="12">
        <f t="shared" si="2"/>
        <v>35.956989247311824</v>
      </c>
      <c r="P11" s="13">
        <f t="shared" si="3"/>
        <v>75.297648587971167</v>
      </c>
      <c r="Q11" s="13">
        <f t="shared" si="4"/>
        <v>76.052365569103245</v>
      </c>
      <c r="R11" s="13" t="s">
        <v>970</v>
      </c>
      <c r="S11" s="32" t="s">
        <v>344</v>
      </c>
    </row>
    <row r="12" spans="1:19" s="9" customFormat="1" ht="18" customHeight="1">
      <c r="A12" s="116">
        <v>7</v>
      </c>
      <c r="B12" s="31" t="s">
        <v>289</v>
      </c>
      <c r="C12" s="31" t="s">
        <v>319</v>
      </c>
      <c r="D12" s="31" t="s">
        <v>170</v>
      </c>
      <c r="E12" s="38" t="s">
        <v>79</v>
      </c>
      <c r="F12" s="76">
        <v>40970</v>
      </c>
      <c r="G12" s="32" t="s">
        <v>65</v>
      </c>
      <c r="H12" s="81" t="s">
        <v>797</v>
      </c>
      <c r="I12" s="32" t="s">
        <v>341</v>
      </c>
      <c r="J12" s="28">
        <v>17</v>
      </c>
      <c r="K12" s="13">
        <f t="shared" si="0"/>
        <v>6.4150943396226419</v>
      </c>
      <c r="L12" s="12">
        <v>16.399999999999999</v>
      </c>
      <c r="M12" s="12">
        <f t="shared" si="1"/>
        <v>36.043956043956044</v>
      </c>
      <c r="N12" s="12">
        <v>63.21</v>
      </c>
      <c r="O12" s="12">
        <f t="shared" si="2"/>
        <v>31.741813004271474</v>
      </c>
      <c r="P12" s="13">
        <f t="shared" si="3"/>
        <v>67.785769048227522</v>
      </c>
      <c r="Q12" s="13">
        <f t="shared" si="4"/>
        <v>74.200863387850163</v>
      </c>
      <c r="R12" s="13" t="s">
        <v>970</v>
      </c>
      <c r="S12" s="32" t="s">
        <v>237</v>
      </c>
    </row>
    <row r="13" spans="1:19" ht="18" customHeight="1">
      <c r="A13" s="53">
        <v>8</v>
      </c>
      <c r="B13" s="31" t="s">
        <v>307</v>
      </c>
      <c r="C13" s="31" t="s">
        <v>150</v>
      </c>
      <c r="D13" s="31" t="s">
        <v>158</v>
      </c>
      <c r="E13" s="45" t="s">
        <v>79</v>
      </c>
      <c r="F13" s="43">
        <v>41177</v>
      </c>
      <c r="G13" s="32" t="s">
        <v>40</v>
      </c>
      <c r="H13" s="81" t="s">
        <v>791</v>
      </c>
      <c r="I13" s="32" t="s">
        <v>336</v>
      </c>
      <c r="J13" s="28">
        <v>6</v>
      </c>
      <c r="K13" s="13">
        <f t="shared" si="0"/>
        <v>2.2641509433962264</v>
      </c>
      <c r="L13" s="12">
        <v>17.2</v>
      </c>
      <c r="M13" s="12">
        <f t="shared" si="1"/>
        <v>37.802197802197803</v>
      </c>
      <c r="N13" s="12">
        <v>63.38</v>
      </c>
      <c r="O13" s="12">
        <f t="shared" si="2"/>
        <v>31.656674029662351</v>
      </c>
      <c r="P13" s="13">
        <f t="shared" si="3"/>
        <v>69.458871831860151</v>
      </c>
      <c r="Q13" s="13">
        <f t="shared" si="4"/>
        <v>71.723022775256382</v>
      </c>
      <c r="R13" s="13" t="s">
        <v>970</v>
      </c>
      <c r="S13" s="32" t="s">
        <v>346</v>
      </c>
    </row>
    <row r="14" spans="1:19" ht="18" customHeight="1">
      <c r="A14" s="53">
        <v>9</v>
      </c>
      <c r="B14" s="31" t="s">
        <v>301</v>
      </c>
      <c r="C14" s="31" t="s">
        <v>98</v>
      </c>
      <c r="D14" s="31" t="s">
        <v>302</v>
      </c>
      <c r="E14" s="42" t="s">
        <v>79</v>
      </c>
      <c r="F14" s="48">
        <v>41016</v>
      </c>
      <c r="G14" s="32" t="s">
        <v>22</v>
      </c>
      <c r="H14" s="81" t="s">
        <v>787</v>
      </c>
      <c r="I14" s="32" t="s">
        <v>332</v>
      </c>
      <c r="J14" s="12">
        <v>6</v>
      </c>
      <c r="K14" s="13">
        <f t="shared" si="0"/>
        <v>2.2641509433962264</v>
      </c>
      <c r="L14" s="12">
        <v>16.100000000000001</v>
      </c>
      <c r="M14" s="12">
        <f t="shared" si="1"/>
        <v>35.384615384615387</v>
      </c>
      <c r="N14" s="12">
        <v>68.36</v>
      </c>
      <c r="O14" s="12">
        <f t="shared" si="2"/>
        <v>29.350497366881214</v>
      </c>
      <c r="P14" s="13">
        <f t="shared" si="3"/>
        <v>64.735112751496601</v>
      </c>
      <c r="Q14" s="13">
        <f t="shared" si="4"/>
        <v>66.999263694892832</v>
      </c>
      <c r="R14" s="13" t="s">
        <v>970</v>
      </c>
      <c r="S14" s="32" t="s">
        <v>123</v>
      </c>
    </row>
    <row r="15" spans="1:19" ht="18" customHeight="1">
      <c r="A15" s="116">
        <v>10</v>
      </c>
      <c r="B15" s="31" t="s">
        <v>295</v>
      </c>
      <c r="C15" s="32" t="s">
        <v>285</v>
      </c>
      <c r="D15" s="32" t="s">
        <v>104</v>
      </c>
      <c r="E15" s="45" t="s">
        <v>79</v>
      </c>
      <c r="F15" s="40">
        <v>40920</v>
      </c>
      <c r="G15" s="32" t="s">
        <v>194</v>
      </c>
      <c r="H15" s="81" t="s">
        <v>783</v>
      </c>
      <c r="I15" s="32" t="s">
        <v>328</v>
      </c>
      <c r="J15" s="12">
        <v>14</v>
      </c>
      <c r="K15" s="13">
        <f t="shared" si="0"/>
        <v>5.283018867924528</v>
      </c>
      <c r="L15" s="12">
        <v>18.2</v>
      </c>
      <c r="M15" s="12">
        <f t="shared" si="1"/>
        <v>40</v>
      </c>
      <c r="N15" s="12">
        <v>101.87</v>
      </c>
      <c r="O15" s="12">
        <f t="shared" si="2"/>
        <v>19.695690586041032</v>
      </c>
      <c r="P15" s="13">
        <f t="shared" si="3"/>
        <v>59.695690586041032</v>
      </c>
      <c r="Q15" s="13">
        <f t="shared" si="4"/>
        <v>64.978709453965564</v>
      </c>
      <c r="R15" s="13" t="s">
        <v>970</v>
      </c>
      <c r="S15" s="32" t="s">
        <v>195</v>
      </c>
    </row>
    <row r="16" spans="1:19" ht="18" customHeight="1">
      <c r="A16" s="53">
        <v>11</v>
      </c>
      <c r="B16" s="31" t="s">
        <v>317</v>
      </c>
      <c r="C16" s="31" t="s">
        <v>219</v>
      </c>
      <c r="D16" s="31" t="s">
        <v>154</v>
      </c>
      <c r="E16" s="45" t="s">
        <v>79</v>
      </c>
      <c r="F16" s="47" t="s">
        <v>738</v>
      </c>
      <c r="G16" s="32" t="s">
        <v>323</v>
      </c>
      <c r="H16" s="81" t="s">
        <v>795</v>
      </c>
      <c r="I16" s="36" t="s">
        <v>976</v>
      </c>
      <c r="J16" s="28">
        <v>14</v>
      </c>
      <c r="K16" s="13">
        <f t="shared" si="0"/>
        <v>5.283018867924528</v>
      </c>
      <c r="L16" s="12">
        <v>0</v>
      </c>
      <c r="M16" s="12">
        <f t="shared" si="1"/>
        <v>0</v>
      </c>
      <c r="N16" s="12">
        <v>82.66</v>
      </c>
      <c r="O16" s="12">
        <f t="shared" si="2"/>
        <v>24.272925235906122</v>
      </c>
      <c r="P16" s="13">
        <f t="shared" si="3"/>
        <v>24.272925235906122</v>
      </c>
      <c r="Q16" s="13">
        <f t="shared" si="4"/>
        <v>29.555944103830651</v>
      </c>
      <c r="R16" s="13" t="s">
        <v>970</v>
      </c>
      <c r="S16" s="32" t="s">
        <v>347</v>
      </c>
    </row>
    <row r="17" spans="1:19" s="9" customFormat="1" ht="18" customHeight="1">
      <c r="A17" s="53">
        <v>12</v>
      </c>
      <c r="B17" s="31" t="s">
        <v>296</v>
      </c>
      <c r="C17" s="31" t="s">
        <v>297</v>
      </c>
      <c r="D17" s="31" t="s">
        <v>85</v>
      </c>
      <c r="E17" s="45" t="s">
        <v>79</v>
      </c>
      <c r="F17" s="76">
        <v>41238</v>
      </c>
      <c r="G17" s="32" t="s">
        <v>322</v>
      </c>
      <c r="H17" s="81" t="s">
        <v>785</v>
      </c>
      <c r="I17" s="32" t="s">
        <v>330</v>
      </c>
      <c r="J17" s="12">
        <v>12</v>
      </c>
      <c r="K17" s="13">
        <f t="shared" si="0"/>
        <v>4.5283018867924527</v>
      </c>
      <c r="L17" s="12"/>
      <c r="M17" s="12"/>
      <c r="N17" s="12"/>
      <c r="O17" s="12"/>
      <c r="P17" s="13">
        <f t="shared" si="3"/>
        <v>0</v>
      </c>
      <c r="Q17" s="13">
        <f t="shared" si="4"/>
        <v>4.5283018867924527</v>
      </c>
      <c r="R17" s="13" t="s">
        <v>970</v>
      </c>
      <c r="S17" s="32" t="s">
        <v>345</v>
      </c>
    </row>
    <row r="18" spans="1:19" ht="18" customHeight="1">
      <c r="A18" s="116">
        <v>13</v>
      </c>
      <c r="B18" s="31" t="s">
        <v>274</v>
      </c>
      <c r="C18" s="31" t="s">
        <v>174</v>
      </c>
      <c r="D18" s="31" t="s">
        <v>154</v>
      </c>
      <c r="E18" s="45" t="s">
        <v>79</v>
      </c>
      <c r="F18" s="44" t="s">
        <v>734</v>
      </c>
      <c r="G18" s="32" t="s">
        <v>35</v>
      </c>
      <c r="H18" s="81" t="s">
        <v>784</v>
      </c>
      <c r="I18" s="32" t="s">
        <v>329</v>
      </c>
      <c r="J18" s="12">
        <v>10</v>
      </c>
      <c r="K18" s="13">
        <f t="shared" si="0"/>
        <v>3.7735849056603774</v>
      </c>
      <c r="L18" s="12"/>
      <c r="M18" s="12"/>
      <c r="N18" s="12"/>
      <c r="O18" s="12"/>
      <c r="P18" s="13">
        <f t="shared" si="3"/>
        <v>0</v>
      </c>
      <c r="Q18" s="13">
        <f t="shared" si="4"/>
        <v>3.7735849056603774</v>
      </c>
      <c r="R18" s="13" t="s">
        <v>970</v>
      </c>
      <c r="S18" s="32" t="s">
        <v>80</v>
      </c>
    </row>
    <row r="19" spans="1:19" ht="18" customHeight="1">
      <c r="A19" s="53">
        <v>14</v>
      </c>
      <c r="B19" s="31" t="s">
        <v>298</v>
      </c>
      <c r="C19" s="31" t="s">
        <v>299</v>
      </c>
      <c r="D19" s="31" t="s">
        <v>300</v>
      </c>
      <c r="E19" s="44" t="s">
        <v>79</v>
      </c>
      <c r="F19" s="44" t="s">
        <v>735</v>
      </c>
      <c r="G19" s="32" t="s">
        <v>35</v>
      </c>
      <c r="H19" s="81" t="s">
        <v>786</v>
      </c>
      <c r="I19" s="32" t="s">
        <v>331</v>
      </c>
      <c r="J19" s="12">
        <v>4</v>
      </c>
      <c r="K19" s="13">
        <f t="shared" si="0"/>
        <v>1.5094339622641511</v>
      </c>
      <c r="L19" s="12"/>
      <c r="M19" s="12"/>
      <c r="N19" s="12"/>
      <c r="O19" s="12"/>
      <c r="P19" s="13">
        <f t="shared" si="3"/>
        <v>0</v>
      </c>
      <c r="Q19" s="13">
        <f t="shared" si="4"/>
        <v>1.5094339622641511</v>
      </c>
      <c r="R19" s="13" t="s">
        <v>970</v>
      </c>
      <c r="S19" s="32" t="s">
        <v>244</v>
      </c>
    </row>
    <row r="20" spans="1:19" ht="18" customHeight="1">
      <c r="A20" s="53">
        <v>15</v>
      </c>
      <c r="B20" s="31" t="s">
        <v>286</v>
      </c>
      <c r="C20" s="31" t="s">
        <v>265</v>
      </c>
      <c r="D20" s="31" t="s">
        <v>177</v>
      </c>
      <c r="E20" s="46" t="s">
        <v>79</v>
      </c>
      <c r="F20" s="40">
        <v>41257</v>
      </c>
      <c r="G20" s="32" t="s">
        <v>22</v>
      </c>
      <c r="H20" s="81" t="s">
        <v>780</v>
      </c>
      <c r="I20" s="32" t="s">
        <v>325</v>
      </c>
      <c r="J20" s="12"/>
      <c r="K20" s="13">
        <f t="shared" si="0"/>
        <v>0</v>
      </c>
      <c r="L20" s="12"/>
      <c r="M20" s="12"/>
      <c r="N20" s="12"/>
      <c r="O20" s="12"/>
      <c r="P20" s="13">
        <f t="shared" si="3"/>
        <v>0</v>
      </c>
      <c r="Q20" s="13">
        <f t="shared" si="4"/>
        <v>0</v>
      </c>
      <c r="R20" s="13" t="s">
        <v>971</v>
      </c>
      <c r="S20" s="32" t="s">
        <v>123</v>
      </c>
    </row>
    <row r="21" spans="1:19" ht="18" customHeight="1">
      <c r="A21" s="116">
        <v>16</v>
      </c>
      <c r="B21" s="31" t="s">
        <v>303</v>
      </c>
      <c r="C21" s="31" t="s">
        <v>263</v>
      </c>
      <c r="D21" s="31" t="s">
        <v>304</v>
      </c>
      <c r="E21" s="37" t="s">
        <v>79</v>
      </c>
      <c r="F21" s="51">
        <v>40948</v>
      </c>
      <c r="G21" s="32" t="s">
        <v>45</v>
      </c>
      <c r="H21" s="81" t="s">
        <v>788</v>
      </c>
      <c r="I21" s="32" t="s">
        <v>333</v>
      </c>
      <c r="J21" s="12"/>
      <c r="K21" s="13">
        <f t="shared" si="0"/>
        <v>0</v>
      </c>
      <c r="L21" s="12"/>
      <c r="M21" s="12"/>
      <c r="N21" s="12"/>
      <c r="O21" s="12"/>
      <c r="P21" s="13">
        <f t="shared" si="3"/>
        <v>0</v>
      </c>
      <c r="Q21" s="13">
        <f t="shared" si="4"/>
        <v>0</v>
      </c>
      <c r="R21" s="13" t="s">
        <v>971</v>
      </c>
      <c r="S21" s="32" t="s">
        <v>46</v>
      </c>
    </row>
    <row r="22" spans="1:19" s="9" customFormat="1" ht="18" customHeight="1">
      <c r="A22" s="53">
        <v>17</v>
      </c>
      <c r="B22" s="31" t="s">
        <v>306</v>
      </c>
      <c r="C22" s="31" t="s">
        <v>259</v>
      </c>
      <c r="D22" s="31" t="s">
        <v>101</v>
      </c>
      <c r="E22" s="38" t="s">
        <v>79</v>
      </c>
      <c r="F22" s="47" t="s">
        <v>736</v>
      </c>
      <c r="G22" s="32" t="s">
        <v>45</v>
      </c>
      <c r="H22" s="81" t="s">
        <v>790</v>
      </c>
      <c r="I22" s="32" t="s">
        <v>335</v>
      </c>
      <c r="J22" s="12"/>
      <c r="K22" s="13">
        <f t="shared" si="0"/>
        <v>0</v>
      </c>
      <c r="L22" s="12"/>
      <c r="M22" s="12"/>
      <c r="N22" s="12"/>
      <c r="O22" s="12"/>
      <c r="P22" s="13">
        <f t="shared" si="3"/>
        <v>0</v>
      </c>
      <c r="Q22" s="13">
        <f t="shared" si="4"/>
        <v>0</v>
      </c>
      <c r="R22" s="13" t="s">
        <v>971</v>
      </c>
      <c r="S22" s="32" t="s">
        <v>46</v>
      </c>
    </row>
    <row r="23" spans="1:19" ht="18" customHeight="1">
      <c r="A23" s="53">
        <v>18</v>
      </c>
      <c r="B23" s="31" t="s">
        <v>311</v>
      </c>
      <c r="C23" s="31" t="s">
        <v>312</v>
      </c>
      <c r="D23" s="31" t="s">
        <v>313</v>
      </c>
      <c r="E23" s="38" t="s">
        <v>79</v>
      </c>
      <c r="F23" s="76">
        <v>41159</v>
      </c>
      <c r="G23" s="32" t="s">
        <v>322</v>
      </c>
      <c r="H23" s="81" t="s">
        <v>793</v>
      </c>
      <c r="I23" s="32" t="s">
        <v>338</v>
      </c>
      <c r="J23" s="28"/>
      <c r="K23" s="13">
        <f t="shared" si="0"/>
        <v>0</v>
      </c>
      <c r="L23" s="12"/>
      <c r="M23" s="12"/>
      <c r="N23" s="12"/>
      <c r="O23" s="12"/>
      <c r="P23" s="13">
        <v>0</v>
      </c>
      <c r="Q23" s="13">
        <f t="shared" si="4"/>
        <v>0</v>
      </c>
      <c r="R23" s="13" t="s">
        <v>971</v>
      </c>
      <c r="S23" s="32" t="s">
        <v>345</v>
      </c>
    </row>
    <row r="24" spans="1:19" ht="18" customHeight="1">
      <c r="A24" s="116">
        <v>19</v>
      </c>
      <c r="B24" s="31" t="s">
        <v>314</v>
      </c>
      <c r="C24" s="31" t="s">
        <v>315</v>
      </c>
      <c r="D24" s="31" t="s">
        <v>316</v>
      </c>
      <c r="E24" s="38" t="s">
        <v>79</v>
      </c>
      <c r="F24" s="47" t="s">
        <v>737</v>
      </c>
      <c r="G24" s="32" t="s">
        <v>40</v>
      </c>
      <c r="H24" s="81" t="s">
        <v>794</v>
      </c>
      <c r="I24" s="32" t="s">
        <v>339</v>
      </c>
      <c r="J24" s="28"/>
      <c r="K24" s="13">
        <f t="shared" si="0"/>
        <v>0</v>
      </c>
      <c r="L24" s="12"/>
      <c r="M24" s="12"/>
      <c r="N24" s="12"/>
      <c r="O24" s="12"/>
      <c r="P24" s="13">
        <f>SUM(M24,O24)</f>
        <v>0</v>
      </c>
      <c r="Q24" s="13">
        <f t="shared" si="4"/>
        <v>0</v>
      </c>
      <c r="R24" s="13" t="s">
        <v>971</v>
      </c>
      <c r="S24" s="32" t="s">
        <v>41</v>
      </c>
    </row>
    <row r="25" spans="1:19" ht="18" customHeight="1">
      <c r="A25" s="53">
        <v>20</v>
      </c>
      <c r="B25" s="31" t="s">
        <v>282</v>
      </c>
      <c r="C25" s="31" t="s">
        <v>318</v>
      </c>
      <c r="D25" s="31" t="s">
        <v>151</v>
      </c>
      <c r="E25" s="38" t="s">
        <v>79</v>
      </c>
      <c r="F25" s="59">
        <v>40928</v>
      </c>
      <c r="G25" s="32" t="s">
        <v>45</v>
      </c>
      <c r="H25" s="81" t="s">
        <v>796</v>
      </c>
      <c r="I25" s="32" t="s">
        <v>340</v>
      </c>
      <c r="J25" s="28"/>
      <c r="K25" s="13">
        <f t="shared" si="0"/>
        <v>0</v>
      </c>
      <c r="L25" s="12"/>
      <c r="M25" s="12"/>
      <c r="N25" s="12"/>
      <c r="O25" s="12"/>
      <c r="P25" s="13">
        <f>SUM(M25,O25)</f>
        <v>0</v>
      </c>
      <c r="Q25" s="13">
        <f t="shared" si="4"/>
        <v>0</v>
      </c>
      <c r="R25" s="13" t="s">
        <v>971</v>
      </c>
      <c r="S25" s="32" t="s">
        <v>46</v>
      </c>
    </row>
    <row r="26" spans="1:19" ht="18" customHeight="1">
      <c r="A26" s="53">
        <v>21</v>
      </c>
      <c r="B26" s="31" t="s">
        <v>320</v>
      </c>
      <c r="C26" s="31" t="s">
        <v>178</v>
      </c>
      <c r="D26" s="31" t="s">
        <v>78</v>
      </c>
      <c r="E26" s="38" t="s">
        <v>79</v>
      </c>
      <c r="F26" s="59">
        <v>41034</v>
      </c>
      <c r="G26" s="32" t="s">
        <v>45</v>
      </c>
      <c r="H26" s="81" t="s">
        <v>798</v>
      </c>
      <c r="I26" s="32" t="s">
        <v>342</v>
      </c>
      <c r="J26" s="29"/>
      <c r="K26" s="13">
        <f t="shared" si="0"/>
        <v>0</v>
      </c>
      <c r="L26" s="26"/>
      <c r="M26" s="12"/>
      <c r="N26" s="6"/>
      <c r="O26" s="12"/>
      <c r="P26" s="13">
        <f>SUM(M26,O26)</f>
        <v>0</v>
      </c>
      <c r="Q26" s="13">
        <f t="shared" si="4"/>
        <v>0</v>
      </c>
      <c r="R26" s="13" t="s">
        <v>971</v>
      </c>
      <c r="S26" s="32" t="s">
        <v>46</v>
      </c>
    </row>
    <row r="27" spans="1:19" ht="15.75">
      <c r="A27" s="53">
        <v>22</v>
      </c>
      <c r="B27" s="31" t="s">
        <v>321</v>
      </c>
      <c r="C27" s="31" t="s">
        <v>211</v>
      </c>
      <c r="D27" s="31" t="s">
        <v>170</v>
      </c>
      <c r="E27" s="37" t="s">
        <v>79</v>
      </c>
      <c r="F27" s="51">
        <v>41262</v>
      </c>
      <c r="G27" s="32" t="s">
        <v>45</v>
      </c>
      <c r="H27" s="81" t="s">
        <v>799</v>
      </c>
      <c r="I27" s="32" t="s">
        <v>343</v>
      </c>
      <c r="J27" s="33"/>
      <c r="K27" s="13">
        <f t="shared" si="0"/>
        <v>0</v>
      </c>
      <c r="L27" s="33"/>
      <c r="M27" s="33"/>
      <c r="N27" s="33"/>
      <c r="O27" s="33"/>
      <c r="P27" s="13">
        <f>SUM(M27,O27)</f>
        <v>0</v>
      </c>
      <c r="Q27" s="13">
        <f t="shared" si="4"/>
        <v>0</v>
      </c>
      <c r="R27" s="13" t="s">
        <v>971</v>
      </c>
      <c r="S27" s="32" t="s">
        <v>46</v>
      </c>
    </row>
  </sheetData>
  <sortState ref="A6:S28">
    <sortCondition descending="1" ref="Q6:Q28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7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 r:id="rId1"/>
  <ignoredErrors>
    <ignoredError sqref="H6:H2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S25"/>
  <sheetViews>
    <sheetView topLeftCell="B2" zoomScale="90" zoomScaleNormal="90" workbookViewId="0">
      <selection activeCell="I6" sqref="I6:I21"/>
    </sheetView>
  </sheetViews>
  <sheetFormatPr defaultColWidth="8.7109375" defaultRowHeight="15"/>
  <cols>
    <col min="2" max="2" width="17" customWidth="1"/>
    <col min="3" max="3" width="14.7109375" customWidth="1"/>
    <col min="4" max="4" width="21.28515625" customWidth="1"/>
    <col min="5" max="5" width="8.7109375" customWidth="1"/>
    <col min="6" max="6" width="16.85546875" customWidth="1"/>
    <col min="7" max="7" width="31.85546875" customWidth="1"/>
    <col min="8" max="8" width="14.42578125" customWidth="1"/>
    <col min="9" max="9" width="16.7109375" customWidth="1"/>
    <col min="10" max="10" width="14.140625" customWidth="1"/>
    <col min="11" max="11" width="13.42578125" customWidth="1"/>
    <col min="12" max="12" width="16.28515625" customWidth="1"/>
    <col min="13" max="13" width="16.5703125" customWidth="1"/>
    <col min="14" max="14" width="17.42578125" customWidth="1"/>
    <col min="15" max="15" width="17" customWidth="1"/>
    <col min="16" max="16" width="14.140625" customWidth="1"/>
    <col min="17" max="17" width="12.140625" customWidth="1"/>
    <col min="18" max="18" width="14.7109375" customWidth="1"/>
    <col min="19" max="19" width="45.28515625" customWidth="1"/>
  </cols>
  <sheetData>
    <row r="1" spans="1:19" ht="54" customHeight="1">
      <c r="A1" s="126" t="s">
        <v>105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27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102.7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19.5" customHeight="1">
      <c r="A6" s="117">
        <v>1</v>
      </c>
      <c r="B6" s="87" t="s">
        <v>581</v>
      </c>
      <c r="C6" s="87" t="s">
        <v>106</v>
      </c>
      <c r="D6" s="87" t="s">
        <v>116</v>
      </c>
      <c r="E6" s="88" t="s">
        <v>21</v>
      </c>
      <c r="F6" s="110">
        <v>40828</v>
      </c>
      <c r="G6" s="85" t="s">
        <v>27</v>
      </c>
      <c r="H6" s="82" t="s">
        <v>801</v>
      </c>
      <c r="I6" s="83" t="s">
        <v>599</v>
      </c>
      <c r="J6" s="114">
        <v>22</v>
      </c>
      <c r="K6" s="92">
        <f t="shared" ref="K6:K25" si="0">20*J6/53</f>
        <v>8.3018867924528301</v>
      </c>
      <c r="L6" s="104">
        <v>14.4</v>
      </c>
      <c r="M6" s="104">
        <f t="shared" ref="M6:M17" si="1">40*L6/19</f>
        <v>30.315789473684209</v>
      </c>
      <c r="N6" s="104">
        <v>50.44</v>
      </c>
      <c r="O6" s="104">
        <f t="shared" ref="O6:O17" si="2">40*50.44/N6</f>
        <v>40</v>
      </c>
      <c r="P6" s="92">
        <f t="shared" ref="P6:P25" si="3">SUM(M6,O6)</f>
        <v>70.315789473684205</v>
      </c>
      <c r="Q6" s="92">
        <f t="shared" ref="Q6:Q25" si="4">SUM(K6,P6)</f>
        <v>78.617676266137039</v>
      </c>
      <c r="R6" s="92" t="s">
        <v>968</v>
      </c>
      <c r="S6" s="85" t="s">
        <v>31</v>
      </c>
    </row>
    <row r="7" spans="1:19" s="25" customFormat="1" ht="21" customHeight="1">
      <c r="A7" s="27">
        <v>2</v>
      </c>
      <c r="B7" s="31" t="s">
        <v>597</v>
      </c>
      <c r="C7" s="31" t="s">
        <v>197</v>
      </c>
      <c r="D7" s="31" t="s">
        <v>109</v>
      </c>
      <c r="E7" s="45" t="s">
        <v>21</v>
      </c>
      <c r="F7" s="58">
        <v>40934</v>
      </c>
      <c r="G7" s="32" t="s">
        <v>134</v>
      </c>
      <c r="H7" s="81" t="s">
        <v>819</v>
      </c>
      <c r="I7" s="32" t="s">
        <v>615</v>
      </c>
      <c r="J7" s="30">
        <v>13</v>
      </c>
      <c r="K7" s="21">
        <f t="shared" si="0"/>
        <v>4.9056603773584904</v>
      </c>
      <c r="L7" s="6">
        <v>16.3</v>
      </c>
      <c r="M7" s="6">
        <f t="shared" si="1"/>
        <v>34.315789473684212</v>
      </c>
      <c r="N7" s="6">
        <v>61.12</v>
      </c>
      <c r="O7" s="6">
        <f t="shared" si="2"/>
        <v>33.010471204188484</v>
      </c>
      <c r="P7" s="21">
        <f t="shared" si="3"/>
        <v>67.326260677872696</v>
      </c>
      <c r="Q7" s="21">
        <f t="shared" si="4"/>
        <v>72.231921055231183</v>
      </c>
      <c r="R7" s="21" t="s">
        <v>969</v>
      </c>
      <c r="S7" s="32" t="s">
        <v>135</v>
      </c>
    </row>
    <row r="8" spans="1:19" ht="18" customHeight="1">
      <c r="A8" s="52">
        <v>3</v>
      </c>
      <c r="B8" s="31" t="s">
        <v>595</v>
      </c>
      <c r="C8" s="31" t="s">
        <v>596</v>
      </c>
      <c r="D8" s="31" t="s">
        <v>283</v>
      </c>
      <c r="E8" s="38" t="s">
        <v>21</v>
      </c>
      <c r="F8" s="58">
        <v>40807</v>
      </c>
      <c r="G8" s="32" t="s">
        <v>134</v>
      </c>
      <c r="H8" s="81" t="s">
        <v>818</v>
      </c>
      <c r="I8" s="32" t="s">
        <v>614</v>
      </c>
      <c r="J8" s="30">
        <v>7</v>
      </c>
      <c r="K8" s="21">
        <f t="shared" si="0"/>
        <v>2.641509433962264</v>
      </c>
      <c r="L8" s="6">
        <v>16.8</v>
      </c>
      <c r="M8" s="6">
        <f t="shared" si="1"/>
        <v>35.368421052631582</v>
      </c>
      <c r="N8" s="6">
        <v>59.19</v>
      </c>
      <c r="O8" s="6">
        <f t="shared" si="2"/>
        <v>34.086838993073151</v>
      </c>
      <c r="P8" s="21">
        <f t="shared" si="3"/>
        <v>69.455260045704733</v>
      </c>
      <c r="Q8" s="21">
        <f t="shared" si="4"/>
        <v>72.096769479667003</v>
      </c>
      <c r="R8" s="21" t="s">
        <v>969</v>
      </c>
      <c r="S8" s="32" t="s">
        <v>135</v>
      </c>
    </row>
    <row r="9" spans="1:19" s="9" customFormat="1" ht="18" customHeight="1">
      <c r="A9" s="117">
        <v>4</v>
      </c>
      <c r="B9" s="31" t="s">
        <v>591</v>
      </c>
      <c r="C9" s="31" t="s">
        <v>118</v>
      </c>
      <c r="D9" s="31" t="s">
        <v>283</v>
      </c>
      <c r="E9" s="38" t="s">
        <v>21</v>
      </c>
      <c r="F9" s="47" t="s">
        <v>719</v>
      </c>
      <c r="G9" s="32" t="s">
        <v>113</v>
      </c>
      <c r="H9" s="81" t="s">
        <v>815</v>
      </c>
      <c r="I9" s="139" t="s">
        <v>979</v>
      </c>
      <c r="J9" s="30">
        <v>8</v>
      </c>
      <c r="K9" s="21">
        <f t="shared" si="0"/>
        <v>3.0188679245283021</v>
      </c>
      <c r="L9" s="6">
        <v>18.100000000000001</v>
      </c>
      <c r="M9" s="6">
        <f t="shared" si="1"/>
        <v>38.10526315789474</v>
      </c>
      <c r="N9" s="6">
        <v>65.260000000000005</v>
      </c>
      <c r="O9" s="6">
        <f t="shared" si="2"/>
        <v>30.916334661354579</v>
      </c>
      <c r="P9" s="21">
        <f t="shared" si="3"/>
        <v>69.021597819249322</v>
      </c>
      <c r="Q9" s="21">
        <f t="shared" si="4"/>
        <v>72.040465743777631</v>
      </c>
      <c r="R9" s="21" t="s">
        <v>969</v>
      </c>
      <c r="S9" s="32" t="s">
        <v>114</v>
      </c>
    </row>
    <row r="10" spans="1:19" ht="18" customHeight="1">
      <c r="A10" s="27">
        <v>5</v>
      </c>
      <c r="B10" s="31" t="s">
        <v>37</v>
      </c>
      <c r="C10" s="32" t="s">
        <v>38</v>
      </c>
      <c r="D10" s="32" t="s">
        <v>39</v>
      </c>
      <c r="E10" s="38" t="s">
        <v>21</v>
      </c>
      <c r="F10" s="40">
        <v>40593</v>
      </c>
      <c r="G10" s="32" t="s">
        <v>40</v>
      </c>
      <c r="H10" s="81" t="s">
        <v>805</v>
      </c>
      <c r="I10" s="32" t="s">
        <v>603</v>
      </c>
      <c r="J10" s="30">
        <v>10</v>
      </c>
      <c r="K10" s="21">
        <f t="shared" si="0"/>
        <v>3.7735849056603774</v>
      </c>
      <c r="L10" s="6">
        <v>17.8</v>
      </c>
      <c r="M10" s="6">
        <f t="shared" si="1"/>
        <v>37.473684210526315</v>
      </c>
      <c r="N10" s="6">
        <v>67.150000000000006</v>
      </c>
      <c r="O10" s="6">
        <f t="shared" si="2"/>
        <v>30.046165301563658</v>
      </c>
      <c r="P10" s="21">
        <f t="shared" si="3"/>
        <v>67.519849512089976</v>
      </c>
      <c r="Q10" s="21">
        <f t="shared" si="4"/>
        <v>71.293434417750348</v>
      </c>
      <c r="R10" s="21" t="s">
        <v>969</v>
      </c>
      <c r="S10" s="32" t="s">
        <v>41</v>
      </c>
    </row>
    <row r="11" spans="1:19" ht="18" customHeight="1">
      <c r="A11" s="52">
        <v>6</v>
      </c>
      <c r="B11" s="31" t="s">
        <v>69</v>
      </c>
      <c r="C11" s="31" t="s">
        <v>70</v>
      </c>
      <c r="D11" s="31" t="s">
        <v>71</v>
      </c>
      <c r="E11" s="38" t="s">
        <v>21</v>
      </c>
      <c r="F11" s="100">
        <v>40671</v>
      </c>
      <c r="G11" s="32" t="s">
        <v>58</v>
      </c>
      <c r="H11" s="81" t="s">
        <v>800</v>
      </c>
      <c r="I11" s="32" t="s">
        <v>598</v>
      </c>
      <c r="J11" s="30">
        <v>12</v>
      </c>
      <c r="K11" s="21">
        <f t="shared" si="0"/>
        <v>4.5283018867924527</v>
      </c>
      <c r="L11" s="6">
        <v>17.2</v>
      </c>
      <c r="M11" s="6">
        <f t="shared" si="1"/>
        <v>36.210526315789473</v>
      </c>
      <c r="N11" s="6">
        <v>67.55</v>
      </c>
      <c r="O11" s="6">
        <f t="shared" si="2"/>
        <v>29.868245743893411</v>
      </c>
      <c r="P11" s="21">
        <f t="shared" si="3"/>
        <v>66.078772059682876</v>
      </c>
      <c r="Q11" s="21">
        <f t="shared" si="4"/>
        <v>70.607073946475325</v>
      </c>
      <c r="R11" s="21" t="s">
        <v>969</v>
      </c>
      <c r="S11" s="32" t="s">
        <v>59</v>
      </c>
    </row>
    <row r="12" spans="1:19" ht="18" customHeight="1">
      <c r="A12" s="117">
        <v>7</v>
      </c>
      <c r="B12" s="31" t="s">
        <v>590</v>
      </c>
      <c r="C12" s="31" t="s">
        <v>60</v>
      </c>
      <c r="D12" s="31" t="s">
        <v>30</v>
      </c>
      <c r="E12" s="38" t="s">
        <v>21</v>
      </c>
      <c r="F12" s="40">
        <v>40800</v>
      </c>
      <c r="G12" s="32" t="s">
        <v>27</v>
      </c>
      <c r="H12" s="81" t="s">
        <v>814</v>
      </c>
      <c r="I12" s="32" t="s">
        <v>611</v>
      </c>
      <c r="J12" s="30">
        <v>3</v>
      </c>
      <c r="K12" s="21">
        <f t="shared" si="0"/>
        <v>1.1320754716981132</v>
      </c>
      <c r="L12" s="6">
        <v>19</v>
      </c>
      <c r="M12" s="6">
        <f t="shared" si="1"/>
        <v>40</v>
      </c>
      <c r="N12" s="6">
        <v>81.58</v>
      </c>
      <c r="O12" s="6">
        <f t="shared" si="2"/>
        <v>24.731551850943859</v>
      </c>
      <c r="P12" s="21">
        <f t="shared" si="3"/>
        <v>64.731551850943859</v>
      </c>
      <c r="Q12" s="21">
        <f t="shared" si="4"/>
        <v>65.863627322641975</v>
      </c>
      <c r="R12" s="21" t="s">
        <v>970</v>
      </c>
      <c r="S12" s="32" t="s">
        <v>31</v>
      </c>
    </row>
    <row r="13" spans="1:19" ht="18" customHeight="1">
      <c r="A13" s="27">
        <v>8</v>
      </c>
      <c r="B13" s="31" t="s">
        <v>589</v>
      </c>
      <c r="C13" s="31" t="s">
        <v>56</v>
      </c>
      <c r="D13" s="31" t="s">
        <v>51</v>
      </c>
      <c r="E13" s="38" t="s">
        <v>21</v>
      </c>
      <c r="F13" s="40">
        <v>40682</v>
      </c>
      <c r="G13" s="32" t="s">
        <v>58</v>
      </c>
      <c r="H13" s="81" t="s">
        <v>813</v>
      </c>
      <c r="I13" s="32" t="s">
        <v>610</v>
      </c>
      <c r="J13" s="30">
        <v>6</v>
      </c>
      <c r="K13" s="21">
        <f t="shared" si="0"/>
        <v>2.2641509433962264</v>
      </c>
      <c r="L13" s="6">
        <v>16.7</v>
      </c>
      <c r="M13" s="6">
        <f t="shared" si="1"/>
        <v>35.157894736842103</v>
      </c>
      <c r="N13" s="6">
        <v>73.2</v>
      </c>
      <c r="O13" s="6">
        <f t="shared" si="2"/>
        <v>27.562841530054641</v>
      </c>
      <c r="P13" s="21">
        <f t="shared" si="3"/>
        <v>62.720736266896743</v>
      </c>
      <c r="Q13" s="21">
        <f t="shared" si="4"/>
        <v>64.984887210292968</v>
      </c>
      <c r="R13" s="21" t="s">
        <v>970</v>
      </c>
      <c r="S13" s="32" t="s">
        <v>59</v>
      </c>
    </row>
    <row r="14" spans="1:19" s="9" customFormat="1" ht="18" customHeight="1">
      <c r="A14" s="52">
        <v>9</v>
      </c>
      <c r="B14" s="31" t="s">
        <v>592</v>
      </c>
      <c r="C14" s="31" t="s">
        <v>142</v>
      </c>
      <c r="D14" s="31" t="s">
        <v>593</v>
      </c>
      <c r="E14" s="38" t="s">
        <v>21</v>
      </c>
      <c r="F14" s="48">
        <v>40491</v>
      </c>
      <c r="G14" s="32" t="s">
        <v>113</v>
      </c>
      <c r="H14" s="81" t="s">
        <v>816</v>
      </c>
      <c r="I14" s="32" t="s">
        <v>612</v>
      </c>
      <c r="J14" s="30">
        <v>6</v>
      </c>
      <c r="K14" s="21">
        <f t="shared" si="0"/>
        <v>2.2641509433962264</v>
      </c>
      <c r="L14" s="6">
        <v>18.399999999999999</v>
      </c>
      <c r="M14" s="6">
        <f t="shared" si="1"/>
        <v>38.736842105263158</v>
      </c>
      <c r="N14" s="6">
        <v>90</v>
      </c>
      <c r="O14" s="6">
        <f t="shared" si="2"/>
        <v>22.417777777777776</v>
      </c>
      <c r="P14" s="21">
        <f t="shared" si="3"/>
        <v>61.154619883040937</v>
      </c>
      <c r="Q14" s="21">
        <f t="shared" si="4"/>
        <v>63.418770826437161</v>
      </c>
      <c r="R14" s="21" t="s">
        <v>970</v>
      </c>
      <c r="S14" s="32" t="s">
        <v>114</v>
      </c>
    </row>
    <row r="15" spans="1:19" ht="18" customHeight="1">
      <c r="A15" s="117">
        <v>10</v>
      </c>
      <c r="B15" s="31" t="s">
        <v>586</v>
      </c>
      <c r="C15" s="31" t="s">
        <v>203</v>
      </c>
      <c r="D15" s="31" t="s">
        <v>587</v>
      </c>
      <c r="E15" s="38" t="s">
        <v>21</v>
      </c>
      <c r="F15" s="50">
        <v>40792</v>
      </c>
      <c r="G15" s="32" t="s">
        <v>368</v>
      </c>
      <c r="H15" s="81" t="s">
        <v>808</v>
      </c>
      <c r="I15" s="32" t="s">
        <v>606</v>
      </c>
      <c r="J15" s="30">
        <v>9</v>
      </c>
      <c r="K15" s="21">
        <f t="shared" si="0"/>
        <v>3.3962264150943398</v>
      </c>
      <c r="L15" s="6">
        <v>18.399999999999999</v>
      </c>
      <c r="M15" s="6">
        <f t="shared" si="1"/>
        <v>38.736842105263158</v>
      </c>
      <c r="N15" s="6">
        <v>113</v>
      </c>
      <c r="O15" s="6">
        <f t="shared" si="2"/>
        <v>17.854867256637167</v>
      </c>
      <c r="P15" s="21">
        <f t="shared" si="3"/>
        <v>56.591709361900328</v>
      </c>
      <c r="Q15" s="21">
        <f t="shared" si="4"/>
        <v>59.987935776994668</v>
      </c>
      <c r="R15" s="21" t="s">
        <v>970</v>
      </c>
      <c r="S15" s="32" t="s">
        <v>389</v>
      </c>
    </row>
    <row r="16" spans="1:19" ht="18" customHeight="1">
      <c r="A16" s="27">
        <v>11</v>
      </c>
      <c r="B16" s="31" t="s">
        <v>584</v>
      </c>
      <c r="C16" s="31" t="s">
        <v>118</v>
      </c>
      <c r="D16" s="31" t="s">
        <v>585</v>
      </c>
      <c r="E16" s="38" t="s">
        <v>21</v>
      </c>
      <c r="F16" s="43">
        <v>40715</v>
      </c>
      <c r="G16" s="32" t="s">
        <v>35</v>
      </c>
      <c r="H16" s="81" t="s">
        <v>807</v>
      </c>
      <c r="I16" s="32" t="s">
        <v>605</v>
      </c>
      <c r="J16" s="30">
        <v>8</v>
      </c>
      <c r="K16" s="21">
        <f t="shared" si="0"/>
        <v>3.0188679245283021</v>
      </c>
      <c r="L16" s="6">
        <v>11.5</v>
      </c>
      <c r="M16" s="6">
        <f t="shared" si="1"/>
        <v>24.210526315789473</v>
      </c>
      <c r="N16" s="6">
        <v>86.57</v>
      </c>
      <c r="O16" s="6">
        <f t="shared" si="2"/>
        <v>23.305995148434793</v>
      </c>
      <c r="P16" s="21">
        <f t="shared" si="3"/>
        <v>47.516521464224269</v>
      </c>
      <c r="Q16" s="21">
        <f t="shared" si="4"/>
        <v>50.53538938875257</v>
      </c>
      <c r="R16" s="21" t="s">
        <v>970</v>
      </c>
      <c r="S16" s="32" t="s">
        <v>36</v>
      </c>
    </row>
    <row r="17" spans="1:19" ht="18" customHeight="1">
      <c r="A17" s="52">
        <v>12</v>
      </c>
      <c r="B17" s="31" t="s">
        <v>582</v>
      </c>
      <c r="C17" s="32" t="s">
        <v>106</v>
      </c>
      <c r="D17" s="32" t="s">
        <v>51</v>
      </c>
      <c r="E17" s="38" t="s">
        <v>21</v>
      </c>
      <c r="F17" s="39">
        <v>40868</v>
      </c>
      <c r="G17" s="32" t="s">
        <v>27</v>
      </c>
      <c r="H17" s="81" t="s">
        <v>804</v>
      </c>
      <c r="I17" s="32" t="s">
        <v>602</v>
      </c>
      <c r="J17" s="30">
        <v>0</v>
      </c>
      <c r="K17" s="21">
        <f t="shared" si="0"/>
        <v>0</v>
      </c>
      <c r="L17" s="6">
        <v>11.6</v>
      </c>
      <c r="M17" s="6">
        <f t="shared" si="1"/>
        <v>24.421052631578949</v>
      </c>
      <c r="N17" s="6">
        <v>81.739999999999995</v>
      </c>
      <c r="O17" s="6">
        <f t="shared" si="2"/>
        <v>24.683141668705652</v>
      </c>
      <c r="P17" s="21">
        <f t="shared" si="3"/>
        <v>49.104194300284604</v>
      </c>
      <c r="Q17" s="21">
        <f t="shared" si="4"/>
        <v>49.104194300284604</v>
      </c>
      <c r="R17" s="21" t="s">
        <v>970</v>
      </c>
      <c r="S17" s="32" t="s">
        <v>31</v>
      </c>
    </row>
    <row r="18" spans="1:19" ht="18" customHeight="1">
      <c r="A18" s="117">
        <v>13</v>
      </c>
      <c r="B18" s="31" t="s">
        <v>583</v>
      </c>
      <c r="C18" s="31" t="s">
        <v>122</v>
      </c>
      <c r="D18" s="31" t="s">
        <v>119</v>
      </c>
      <c r="E18" s="38" t="s">
        <v>21</v>
      </c>
      <c r="F18" s="50">
        <v>40819</v>
      </c>
      <c r="G18" s="32" t="s">
        <v>368</v>
      </c>
      <c r="H18" s="81" t="s">
        <v>806</v>
      </c>
      <c r="I18" s="32" t="s">
        <v>604</v>
      </c>
      <c r="J18" s="30">
        <v>16</v>
      </c>
      <c r="K18" s="21">
        <f t="shared" si="0"/>
        <v>6.0377358490566042</v>
      </c>
      <c r="L18" s="6"/>
      <c r="M18" s="6"/>
      <c r="N18" s="6"/>
      <c r="O18" s="6"/>
      <c r="P18" s="21">
        <f t="shared" si="3"/>
        <v>0</v>
      </c>
      <c r="Q18" s="21">
        <f t="shared" si="4"/>
        <v>6.0377358490566042</v>
      </c>
      <c r="R18" s="21" t="s">
        <v>970</v>
      </c>
      <c r="S18" s="32" t="s">
        <v>389</v>
      </c>
    </row>
    <row r="19" spans="1:19" ht="18" customHeight="1">
      <c r="A19" s="27">
        <v>14</v>
      </c>
      <c r="B19" s="31" t="s">
        <v>32</v>
      </c>
      <c r="C19" s="31" t="s">
        <v>33</v>
      </c>
      <c r="D19" s="31" t="s">
        <v>34</v>
      </c>
      <c r="E19" s="38" t="s">
        <v>21</v>
      </c>
      <c r="F19" s="68">
        <v>40627</v>
      </c>
      <c r="G19" s="32" t="s">
        <v>35</v>
      </c>
      <c r="H19" s="81" t="s">
        <v>810</v>
      </c>
      <c r="I19" s="32" t="s">
        <v>607</v>
      </c>
      <c r="J19" s="30">
        <v>5</v>
      </c>
      <c r="K19" s="21">
        <f t="shared" si="0"/>
        <v>1.8867924528301887</v>
      </c>
      <c r="L19" s="6"/>
      <c r="M19" s="6"/>
      <c r="N19" s="6"/>
      <c r="O19" s="6"/>
      <c r="P19" s="21">
        <f t="shared" si="3"/>
        <v>0</v>
      </c>
      <c r="Q19" s="21">
        <f t="shared" si="4"/>
        <v>1.8867924528301887</v>
      </c>
      <c r="R19" s="21" t="s">
        <v>970</v>
      </c>
      <c r="S19" s="32" t="s">
        <v>36</v>
      </c>
    </row>
    <row r="20" spans="1:19" s="9" customFormat="1" ht="18" customHeight="1">
      <c r="A20" s="52">
        <v>15</v>
      </c>
      <c r="B20" s="31" t="s">
        <v>24</v>
      </c>
      <c r="C20" s="31" t="s">
        <v>25</v>
      </c>
      <c r="D20" s="31" t="s">
        <v>26</v>
      </c>
      <c r="E20" s="38" t="s">
        <v>21</v>
      </c>
      <c r="F20" s="56">
        <v>40837</v>
      </c>
      <c r="G20" s="32" t="s">
        <v>27</v>
      </c>
      <c r="H20" s="81" t="s">
        <v>802</v>
      </c>
      <c r="I20" s="32" t="s">
        <v>600</v>
      </c>
      <c r="J20" s="30"/>
      <c r="K20" s="21">
        <f t="shared" si="0"/>
        <v>0</v>
      </c>
      <c r="L20" s="6"/>
      <c r="M20" s="6"/>
      <c r="N20" s="6"/>
      <c r="O20" s="6"/>
      <c r="P20" s="21">
        <f t="shared" si="3"/>
        <v>0</v>
      </c>
      <c r="Q20" s="21">
        <f t="shared" si="4"/>
        <v>0</v>
      </c>
      <c r="R20" s="21" t="s">
        <v>971</v>
      </c>
      <c r="S20" s="32" t="s">
        <v>28</v>
      </c>
    </row>
    <row r="21" spans="1:19" ht="18" customHeight="1">
      <c r="A21" s="117">
        <v>16</v>
      </c>
      <c r="B21" s="31" t="s">
        <v>73</v>
      </c>
      <c r="C21" s="31" t="s">
        <v>74</v>
      </c>
      <c r="D21" s="31" t="s">
        <v>26</v>
      </c>
      <c r="E21" s="38" t="s">
        <v>21</v>
      </c>
      <c r="F21" s="118" t="s">
        <v>62</v>
      </c>
      <c r="G21" s="32" t="s">
        <v>63</v>
      </c>
      <c r="H21" s="81" t="s">
        <v>803</v>
      </c>
      <c r="I21" s="32" t="s">
        <v>601</v>
      </c>
      <c r="J21" s="30"/>
      <c r="K21" s="21">
        <f t="shared" si="0"/>
        <v>0</v>
      </c>
      <c r="L21" s="6"/>
      <c r="M21" s="6"/>
      <c r="N21" s="6"/>
      <c r="O21" s="6"/>
      <c r="P21" s="21">
        <f t="shared" si="3"/>
        <v>0</v>
      </c>
      <c r="Q21" s="21">
        <f t="shared" si="4"/>
        <v>0</v>
      </c>
      <c r="R21" s="21" t="s">
        <v>971</v>
      </c>
      <c r="S21" s="32" t="s">
        <v>68</v>
      </c>
    </row>
    <row r="22" spans="1:19" ht="18" customHeight="1">
      <c r="A22" s="27">
        <v>17</v>
      </c>
      <c r="B22" s="31" t="s">
        <v>279</v>
      </c>
      <c r="C22" s="31" t="s">
        <v>136</v>
      </c>
      <c r="D22" s="31" t="s">
        <v>192</v>
      </c>
      <c r="E22" s="38" t="s">
        <v>21</v>
      </c>
      <c r="F22" s="55">
        <v>40592</v>
      </c>
      <c r="G22" s="32" t="s">
        <v>52</v>
      </c>
      <c r="H22" s="81" t="s">
        <v>809</v>
      </c>
      <c r="I22" s="32"/>
      <c r="J22" s="30"/>
      <c r="K22" s="21">
        <f t="shared" si="0"/>
        <v>0</v>
      </c>
      <c r="L22" s="6"/>
      <c r="M22" s="6"/>
      <c r="N22" s="6"/>
      <c r="O22" s="6"/>
      <c r="P22" s="21">
        <f t="shared" si="3"/>
        <v>0</v>
      </c>
      <c r="Q22" s="21">
        <f t="shared" si="4"/>
        <v>0</v>
      </c>
      <c r="R22" s="21" t="s">
        <v>971</v>
      </c>
      <c r="S22" s="32" t="s">
        <v>200</v>
      </c>
    </row>
    <row r="23" spans="1:19" ht="18" customHeight="1">
      <c r="A23" s="52">
        <v>18</v>
      </c>
      <c r="B23" s="31" t="s">
        <v>588</v>
      </c>
      <c r="C23" s="31" t="s">
        <v>205</v>
      </c>
      <c r="D23" s="31" t="s">
        <v>557</v>
      </c>
      <c r="E23" s="38" t="s">
        <v>21</v>
      </c>
      <c r="F23" s="40">
        <v>40794</v>
      </c>
      <c r="G23" s="32" t="s">
        <v>113</v>
      </c>
      <c r="H23" s="81" t="s">
        <v>811</v>
      </c>
      <c r="I23" s="32" t="s">
        <v>608</v>
      </c>
      <c r="J23" s="30"/>
      <c r="K23" s="21">
        <f t="shared" si="0"/>
        <v>0</v>
      </c>
      <c r="L23" s="6"/>
      <c r="M23" s="6"/>
      <c r="N23" s="6"/>
      <c r="O23" s="6"/>
      <c r="P23" s="21">
        <f t="shared" si="3"/>
        <v>0</v>
      </c>
      <c r="Q23" s="21">
        <f t="shared" si="4"/>
        <v>0</v>
      </c>
      <c r="R23" s="21" t="s">
        <v>971</v>
      </c>
      <c r="S23" s="32" t="s">
        <v>114</v>
      </c>
    </row>
    <row r="24" spans="1:19" ht="18" customHeight="1">
      <c r="A24" s="117">
        <v>19</v>
      </c>
      <c r="B24" s="31" t="s">
        <v>55</v>
      </c>
      <c r="C24" s="31" t="s">
        <v>56</v>
      </c>
      <c r="D24" s="31" t="s">
        <v>57</v>
      </c>
      <c r="E24" s="38" t="s">
        <v>21</v>
      </c>
      <c r="F24" s="40">
        <v>40741</v>
      </c>
      <c r="G24" s="32" t="s">
        <v>58</v>
      </c>
      <c r="H24" s="81" t="s">
        <v>812</v>
      </c>
      <c r="I24" s="32" t="s">
        <v>609</v>
      </c>
      <c r="J24" s="30"/>
      <c r="K24" s="21">
        <f t="shared" si="0"/>
        <v>0</v>
      </c>
      <c r="L24" s="6"/>
      <c r="M24" s="6"/>
      <c r="N24" s="6"/>
      <c r="O24" s="6"/>
      <c r="P24" s="21">
        <f t="shared" si="3"/>
        <v>0</v>
      </c>
      <c r="Q24" s="21">
        <f t="shared" si="4"/>
        <v>0</v>
      </c>
      <c r="R24" s="21" t="s">
        <v>971</v>
      </c>
      <c r="S24" s="32" t="s">
        <v>59</v>
      </c>
    </row>
    <row r="25" spans="1:19" ht="18" customHeight="1">
      <c r="A25" s="27">
        <v>20</v>
      </c>
      <c r="B25" s="31" t="s">
        <v>594</v>
      </c>
      <c r="C25" s="31" t="s">
        <v>72</v>
      </c>
      <c r="D25" s="31" t="s">
        <v>57</v>
      </c>
      <c r="E25" s="38" t="s">
        <v>21</v>
      </c>
      <c r="F25" s="54" t="s">
        <v>720</v>
      </c>
      <c r="G25" s="32" t="s">
        <v>63</v>
      </c>
      <c r="H25" s="81" t="s">
        <v>817</v>
      </c>
      <c r="I25" s="32" t="s">
        <v>613</v>
      </c>
      <c r="J25" s="30"/>
      <c r="K25" s="21">
        <f t="shared" si="0"/>
        <v>0</v>
      </c>
      <c r="L25" s="6"/>
      <c r="M25" s="6"/>
      <c r="N25" s="6"/>
      <c r="O25" s="6"/>
      <c r="P25" s="21">
        <f t="shared" si="3"/>
        <v>0</v>
      </c>
      <c r="Q25" s="21">
        <f t="shared" si="4"/>
        <v>0</v>
      </c>
      <c r="R25" s="21" t="s">
        <v>971</v>
      </c>
      <c r="S25" s="32" t="s">
        <v>64</v>
      </c>
    </row>
  </sheetData>
  <sortState ref="A6:S26">
    <sortCondition descending="1" ref="Q6:Q26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5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S26"/>
  <sheetViews>
    <sheetView zoomScale="80" zoomScaleNormal="80" workbookViewId="0">
      <selection activeCell="G34" sqref="G34"/>
    </sheetView>
  </sheetViews>
  <sheetFormatPr defaultColWidth="8.7109375" defaultRowHeight="15"/>
  <cols>
    <col min="2" max="2" width="15.85546875" customWidth="1"/>
    <col min="3" max="3" width="17" customWidth="1"/>
    <col min="4" max="4" width="20.5703125" customWidth="1"/>
    <col min="5" max="5" width="8.7109375" customWidth="1"/>
    <col min="6" max="6" width="17" customWidth="1"/>
    <col min="7" max="7" width="31.5703125" customWidth="1"/>
    <col min="8" max="8" width="14.140625" customWidth="1"/>
    <col min="9" max="9" width="15.5703125" customWidth="1"/>
    <col min="10" max="10" width="12.85546875" customWidth="1"/>
    <col min="11" max="11" width="12.5703125" customWidth="1"/>
    <col min="12" max="13" width="19.42578125" customWidth="1"/>
    <col min="14" max="14" width="20.140625" customWidth="1"/>
    <col min="15" max="15" width="19" customWidth="1"/>
    <col min="16" max="16" width="12.5703125" customWidth="1"/>
    <col min="17" max="17" width="12" customWidth="1"/>
    <col min="18" max="18" width="15" customWidth="1"/>
    <col min="19" max="19" width="48.85546875" customWidth="1"/>
  </cols>
  <sheetData>
    <row r="1" spans="1:19" ht="51" customHeight="1">
      <c r="A1" s="126" t="s">
        <v>146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1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105.7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17.25" customHeight="1">
      <c r="A6" s="116">
        <v>1</v>
      </c>
      <c r="B6" s="87" t="s">
        <v>355</v>
      </c>
      <c r="C6" s="87" t="s">
        <v>356</v>
      </c>
      <c r="D6" s="87" t="s">
        <v>101</v>
      </c>
      <c r="E6" s="109" t="s">
        <v>79</v>
      </c>
      <c r="F6" s="97">
        <v>40595</v>
      </c>
      <c r="G6" s="85" t="s">
        <v>277</v>
      </c>
      <c r="H6" s="82" t="s">
        <v>829</v>
      </c>
      <c r="I6" s="140" t="s">
        <v>981</v>
      </c>
      <c r="J6" s="84">
        <v>14</v>
      </c>
      <c r="K6" s="91">
        <f t="shared" ref="K6:K26" si="0">20*J6/53</f>
        <v>5.283018867924528</v>
      </c>
      <c r="L6" s="84">
        <v>16.5</v>
      </c>
      <c r="M6" s="84">
        <f t="shared" ref="M6:M17" si="1">40*L6/17.6</f>
        <v>37.5</v>
      </c>
      <c r="N6" s="84">
        <v>39.42</v>
      </c>
      <c r="O6" s="84">
        <f t="shared" ref="O6:O17" si="2">40*39.42/N6</f>
        <v>40</v>
      </c>
      <c r="P6" s="91">
        <f t="shared" ref="P6:P26" si="3">SUM(M6,O6)</f>
        <v>77.5</v>
      </c>
      <c r="Q6" s="91">
        <f t="shared" ref="Q6:Q26" si="4">SUM(K6,P6)</f>
        <v>82.783018867924525</v>
      </c>
      <c r="R6" s="91" t="s">
        <v>968</v>
      </c>
      <c r="S6" s="85" t="s">
        <v>388</v>
      </c>
    </row>
    <row r="7" spans="1:19" s="25" customFormat="1" ht="16.5" customHeight="1">
      <c r="A7" s="53">
        <v>2</v>
      </c>
      <c r="B7" s="31" t="s">
        <v>102</v>
      </c>
      <c r="C7" s="31" t="s">
        <v>96</v>
      </c>
      <c r="D7" s="31" t="s">
        <v>82</v>
      </c>
      <c r="E7" s="46" t="s">
        <v>79</v>
      </c>
      <c r="F7" s="47" t="s">
        <v>741</v>
      </c>
      <c r="G7" s="32" t="s">
        <v>40</v>
      </c>
      <c r="H7" s="81" t="s">
        <v>827</v>
      </c>
      <c r="I7" s="32" t="s">
        <v>376</v>
      </c>
      <c r="J7" s="12">
        <v>9</v>
      </c>
      <c r="K7" s="13">
        <f t="shared" si="0"/>
        <v>3.3962264150943398</v>
      </c>
      <c r="L7" s="12">
        <v>17.399999999999999</v>
      </c>
      <c r="M7" s="12">
        <f t="shared" si="1"/>
        <v>39.54545454545454</v>
      </c>
      <c r="N7" s="12">
        <v>50.98</v>
      </c>
      <c r="O7" s="12">
        <f t="shared" si="2"/>
        <v>30.929776382895259</v>
      </c>
      <c r="P7" s="13">
        <f t="shared" si="3"/>
        <v>70.475230928349802</v>
      </c>
      <c r="Q7" s="13">
        <f t="shared" si="4"/>
        <v>73.871457343444149</v>
      </c>
      <c r="R7" s="13" t="s">
        <v>969</v>
      </c>
      <c r="S7" s="32" t="s">
        <v>41</v>
      </c>
    </row>
    <row r="8" spans="1:19" ht="18" customHeight="1">
      <c r="A8" s="53">
        <v>3</v>
      </c>
      <c r="B8" s="31" t="s">
        <v>359</v>
      </c>
      <c r="C8" s="31" t="s">
        <v>96</v>
      </c>
      <c r="D8" s="31" t="s">
        <v>164</v>
      </c>
      <c r="E8" s="46" t="s">
        <v>79</v>
      </c>
      <c r="F8" s="48">
        <v>40668</v>
      </c>
      <c r="G8" s="32" t="s">
        <v>40</v>
      </c>
      <c r="H8" s="81" t="s">
        <v>833</v>
      </c>
      <c r="I8" s="32" t="s">
        <v>380</v>
      </c>
      <c r="J8" s="12">
        <v>11</v>
      </c>
      <c r="K8" s="13">
        <f t="shared" si="0"/>
        <v>4.1509433962264151</v>
      </c>
      <c r="L8" s="12">
        <v>17.399999999999999</v>
      </c>
      <c r="M8" s="12">
        <f t="shared" si="1"/>
        <v>39.54545454545454</v>
      </c>
      <c r="N8" s="12">
        <v>53.72</v>
      </c>
      <c r="O8" s="12">
        <f t="shared" si="2"/>
        <v>29.352196574832469</v>
      </c>
      <c r="P8" s="13">
        <f t="shared" si="3"/>
        <v>68.897651120287009</v>
      </c>
      <c r="Q8" s="13">
        <f t="shared" si="4"/>
        <v>73.048594516513418</v>
      </c>
      <c r="R8" s="13" t="s">
        <v>969</v>
      </c>
      <c r="S8" s="32" t="s">
        <v>41</v>
      </c>
    </row>
    <row r="9" spans="1:19" ht="18" customHeight="1">
      <c r="A9" s="53">
        <v>4</v>
      </c>
      <c r="B9" s="31" t="s">
        <v>364</v>
      </c>
      <c r="C9" s="31" t="s">
        <v>365</v>
      </c>
      <c r="D9" s="31" t="s">
        <v>366</v>
      </c>
      <c r="E9" s="46" t="s">
        <v>79</v>
      </c>
      <c r="F9" s="40">
        <v>40560</v>
      </c>
      <c r="G9" s="32" t="s">
        <v>40</v>
      </c>
      <c r="H9" s="81" t="s">
        <v>839</v>
      </c>
      <c r="I9" s="32" t="s">
        <v>386</v>
      </c>
      <c r="J9" s="12">
        <v>11</v>
      </c>
      <c r="K9" s="13">
        <f t="shared" si="0"/>
        <v>4.1509433962264151</v>
      </c>
      <c r="L9" s="12">
        <v>17.600000000000001</v>
      </c>
      <c r="M9" s="12">
        <f t="shared" si="1"/>
        <v>40</v>
      </c>
      <c r="N9" s="12">
        <v>58.22</v>
      </c>
      <c r="O9" s="12">
        <f t="shared" si="2"/>
        <v>27.083476468567508</v>
      </c>
      <c r="P9" s="13">
        <f t="shared" si="3"/>
        <v>67.083476468567511</v>
      </c>
      <c r="Q9" s="13">
        <f t="shared" si="4"/>
        <v>71.234419864793921</v>
      </c>
      <c r="R9" s="13" t="s">
        <v>969</v>
      </c>
      <c r="S9" s="32" t="s">
        <v>41</v>
      </c>
    </row>
    <row r="10" spans="1:19" ht="18" customHeight="1">
      <c r="A10" s="116">
        <v>5</v>
      </c>
      <c r="B10" s="31" t="s">
        <v>260</v>
      </c>
      <c r="C10" s="31" t="s">
        <v>285</v>
      </c>
      <c r="D10" s="31" t="s">
        <v>85</v>
      </c>
      <c r="E10" s="46" t="s">
        <v>79</v>
      </c>
      <c r="F10" s="77">
        <v>40630</v>
      </c>
      <c r="G10" s="32" t="s">
        <v>22</v>
      </c>
      <c r="H10" s="81" t="s">
        <v>823</v>
      </c>
      <c r="I10" s="32" t="s">
        <v>372</v>
      </c>
      <c r="J10" s="12">
        <v>17</v>
      </c>
      <c r="K10" s="13">
        <f t="shared" si="0"/>
        <v>6.4150943396226419</v>
      </c>
      <c r="L10" s="12">
        <v>16</v>
      </c>
      <c r="M10" s="12">
        <f t="shared" si="1"/>
        <v>36.36363636363636</v>
      </c>
      <c r="N10" s="12">
        <v>57.82</v>
      </c>
      <c r="O10" s="12">
        <f t="shared" si="2"/>
        <v>27.270840539605675</v>
      </c>
      <c r="P10" s="13">
        <f t="shared" si="3"/>
        <v>63.634476903242032</v>
      </c>
      <c r="Q10" s="13">
        <f t="shared" si="4"/>
        <v>70.049571242864673</v>
      </c>
      <c r="R10" s="13" t="s">
        <v>969</v>
      </c>
      <c r="S10" s="32" t="s">
        <v>23</v>
      </c>
    </row>
    <row r="11" spans="1:19" ht="18" customHeight="1">
      <c r="A11" s="53">
        <v>6</v>
      </c>
      <c r="B11" s="31" t="s">
        <v>93</v>
      </c>
      <c r="C11" s="32" t="s">
        <v>81</v>
      </c>
      <c r="D11" s="32" t="s">
        <v>94</v>
      </c>
      <c r="E11" s="46" t="s">
        <v>79</v>
      </c>
      <c r="F11" s="48">
        <v>40698</v>
      </c>
      <c r="G11" s="32" t="s">
        <v>35</v>
      </c>
      <c r="H11" s="81" t="s">
        <v>824</v>
      </c>
      <c r="I11" s="32" t="s">
        <v>373</v>
      </c>
      <c r="J11" s="12">
        <v>10</v>
      </c>
      <c r="K11" s="13">
        <f t="shared" si="0"/>
        <v>3.7735849056603774</v>
      </c>
      <c r="L11" s="12">
        <v>13.9</v>
      </c>
      <c r="M11" s="12">
        <f t="shared" si="1"/>
        <v>31.59090909090909</v>
      </c>
      <c r="N11" s="12">
        <v>46</v>
      </c>
      <c r="O11" s="12">
        <f t="shared" si="2"/>
        <v>34.278260869565223</v>
      </c>
      <c r="P11" s="13">
        <f t="shared" si="3"/>
        <v>65.869169960474309</v>
      </c>
      <c r="Q11" s="13">
        <f t="shared" si="4"/>
        <v>69.64275486613468</v>
      </c>
      <c r="R11" s="13" t="s">
        <v>970</v>
      </c>
      <c r="S11" s="32" t="s">
        <v>36</v>
      </c>
    </row>
    <row r="12" spans="1:19" ht="18" customHeight="1">
      <c r="A12" s="53">
        <v>7</v>
      </c>
      <c r="B12" s="31" t="s">
        <v>357</v>
      </c>
      <c r="C12" s="31" t="s">
        <v>96</v>
      </c>
      <c r="D12" s="31" t="s">
        <v>82</v>
      </c>
      <c r="E12" s="46" t="s">
        <v>79</v>
      </c>
      <c r="F12" s="48">
        <v>40696</v>
      </c>
      <c r="G12" s="32" t="s">
        <v>22</v>
      </c>
      <c r="H12" s="81" t="s">
        <v>830</v>
      </c>
      <c r="I12" s="32" t="s">
        <v>378</v>
      </c>
      <c r="J12" s="12">
        <v>11</v>
      </c>
      <c r="K12" s="13">
        <f t="shared" si="0"/>
        <v>4.1509433962264151</v>
      </c>
      <c r="L12" s="12">
        <v>17.100000000000001</v>
      </c>
      <c r="M12" s="12">
        <f t="shared" si="1"/>
        <v>38.86363636363636</v>
      </c>
      <c r="N12" s="12">
        <v>66</v>
      </c>
      <c r="O12" s="12">
        <f t="shared" si="2"/>
        <v>23.890909090909094</v>
      </c>
      <c r="P12" s="13">
        <f t="shared" si="3"/>
        <v>62.75454545454545</v>
      </c>
      <c r="Q12" s="13">
        <f t="shared" si="4"/>
        <v>66.90548885077186</v>
      </c>
      <c r="R12" s="13" t="s">
        <v>970</v>
      </c>
      <c r="S12" s="32" t="s">
        <v>23</v>
      </c>
    </row>
    <row r="13" spans="1:19" ht="18" customHeight="1">
      <c r="A13" s="53">
        <v>8</v>
      </c>
      <c r="B13" s="31" t="s">
        <v>358</v>
      </c>
      <c r="C13" s="31" t="s">
        <v>163</v>
      </c>
      <c r="D13" s="31" t="s">
        <v>210</v>
      </c>
      <c r="E13" s="46" t="s">
        <v>79</v>
      </c>
      <c r="F13" s="50">
        <v>40854</v>
      </c>
      <c r="G13" s="32" t="s">
        <v>368</v>
      </c>
      <c r="H13" s="81" t="s">
        <v>831</v>
      </c>
      <c r="I13" s="32" t="s">
        <v>379</v>
      </c>
      <c r="J13" s="12">
        <v>13</v>
      </c>
      <c r="K13" s="13">
        <f t="shared" si="0"/>
        <v>4.9056603773584904</v>
      </c>
      <c r="L13" s="12">
        <v>17.3</v>
      </c>
      <c r="M13" s="12">
        <f t="shared" si="1"/>
        <v>39.318181818181813</v>
      </c>
      <c r="N13" s="12">
        <v>88.3</v>
      </c>
      <c r="O13" s="12">
        <f t="shared" si="2"/>
        <v>17.85730464326161</v>
      </c>
      <c r="P13" s="13">
        <f t="shared" si="3"/>
        <v>57.175486461443427</v>
      </c>
      <c r="Q13" s="13">
        <f t="shared" si="4"/>
        <v>62.081146838801914</v>
      </c>
      <c r="R13" s="13" t="s">
        <v>970</v>
      </c>
      <c r="S13" s="32" t="s">
        <v>389</v>
      </c>
    </row>
    <row r="14" spans="1:19" ht="18" customHeight="1">
      <c r="A14" s="116">
        <v>9</v>
      </c>
      <c r="B14" s="31" t="s">
        <v>353</v>
      </c>
      <c r="C14" s="31" t="s">
        <v>216</v>
      </c>
      <c r="D14" s="31" t="s">
        <v>210</v>
      </c>
      <c r="E14" s="46" t="s">
        <v>79</v>
      </c>
      <c r="F14" s="47" t="s">
        <v>740</v>
      </c>
      <c r="G14" s="32" t="s">
        <v>22</v>
      </c>
      <c r="H14" s="81" t="s">
        <v>826</v>
      </c>
      <c r="I14" s="32" t="s">
        <v>375</v>
      </c>
      <c r="J14" s="12">
        <v>8</v>
      </c>
      <c r="K14" s="13">
        <f t="shared" si="0"/>
        <v>3.0188679245283021</v>
      </c>
      <c r="L14" s="12">
        <v>15.9</v>
      </c>
      <c r="M14" s="12">
        <f t="shared" si="1"/>
        <v>36.136363636363633</v>
      </c>
      <c r="N14" s="12">
        <v>74.17</v>
      </c>
      <c r="O14" s="12">
        <f t="shared" si="2"/>
        <v>21.25926924632601</v>
      </c>
      <c r="P14" s="13">
        <f t="shared" si="3"/>
        <v>57.39563288268964</v>
      </c>
      <c r="Q14" s="13">
        <f t="shared" si="4"/>
        <v>60.414500807217941</v>
      </c>
      <c r="R14" s="13" t="s">
        <v>970</v>
      </c>
      <c r="S14" s="32" t="s">
        <v>23</v>
      </c>
    </row>
    <row r="15" spans="1:19" ht="18" customHeight="1">
      <c r="A15" s="53">
        <v>10</v>
      </c>
      <c r="B15" s="31" t="s">
        <v>76</v>
      </c>
      <c r="C15" s="31" t="s">
        <v>77</v>
      </c>
      <c r="D15" s="31" t="s">
        <v>78</v>
      </c>
      <c r="E15" s="46" t="s">
        <v>79</v>
      </c>
      <c r="F15" s="40">
        <v>40935</v>
      </c>
      <c r="G15" s="32" t="s">
        <v>52</v>
      </c>
      <c r="H15" s="81" t="s">
        <v>832</v>
      </c>
      <c r="I15" s="32"/>
      <c r="J15" s="12">
        <v>20</v>
      </c>
      <c r="K15" s="13">
        <f t="shared" si="0"/>
        <v>7.5471698113207548</v>
      </c>
      <c r="L15" s="12">
        <v>10.7</v>
      </c>
      <c r="M15" s="12">
        <f t="shared" si="1"/>
        <v>24.318181818181817</v>
      </c>
      <c r="N15" s="12">
        <v>56.68</v>
      </c>
      <c r="O15" s="12">
        <f t="shared" si="2"/>
        <v>27.81933662667608</v>
      </c>
      <c r="P15" s="13">
        <f t="shared" si="3"/>
        <v>52.137518444857896</v>
      </c>
      <c r="Q15" s="13">
        <f t="shared" si="4"/>
        <v>59.684688256178653</v>
      </c>
      <c r="R15" s="13" t="s">
        <v>970</v>
      </c>
      <c r="S15" s="32" t="s">
        <v>200</v>
      </c>
    </row>
    <row r="16" spans="1:19" s="9" customFormat="1" ht="18" customHeight="1">
      <c r="A16" s="53">
        <v>11</v>
      </c>
      <c r="B16" s="31" t="s">
        <v>354</v>
      </c>
      <c r="C16" s="31" t="s">
        <v>227</v>
      </c>
      <c r="D16" s="31" t="s">
        <v>162</v>
      </c>
      <c r="E16" s="46" t="s">
        <v>79</v>
      </c>
      <c r="F16" s="40">
        <v>40576</v>
      </c>
      <c r="G16" s="32" t="s">
        <v>58</v>
      </c>
      <c r="H16" s="81" t="s">
        <v>828</v>
      </c>
      <c r="I16" s="32" t="s">
        <v>377</v>
      </c>
      <c r="J16" s="12">
        <v>5</v>
      </c>
      <c r="K16" s="13">
        <f t="shared" si="0"/>
        <v>1.8867924528301887</v>
      </c>
      <c r="L16" s="12">
        <v>7.5</v>
      </c>
      <c r="M16" s="12">
        <f t="shared" si="1"/>
        <v>17.045454545454543</v>
      </c>
      <c r="N16" s="12">
        <v>70.2</v>
      </c>
      <c r="O16" s="12">
        <f t="shared" si="2"/>
        <v>22.461538461538463</v>
      </c>
      <c r="P16" s="13">
        <f t="shared" si="3"/>
        <v>39.506993006993007</v>
      </c>
      <c r="Q16" s="13">
        <f t="shared" si="4"/>
        <v>41.393785459823192</v>
      </c>
      <c r="R16" s="13" t="s">
        <v>970</v>
      </c>
      <c r="S16" s="32" t="s">
        <v>59</v>
      </c>
    </row>
    <row r="17" spans="1:19" ht="18" customHeight="1">
      <c r="A17" s="53">
        <v>12</v>
      </c>
      <c r="B17" s="31" t="s">
        <v>363</v>
      </c>
      <c r="C17" s="31" t="s">
        <v>81</v>
      </c>
      <c r="D17" s="31" t="s">
        <v>94</v>
      </c>
      <c r="E17" s="46" t="s">
        <v>79</v>
      </c>
      <c r="F17" s="40">
        <v>40646</v>
      </c>
      <c r="G17" s="32" t="s">
        <v>35</v>
      </c>
      <c r="H17" s="81" t="s">
        <v>837</v>
      </c>
      <c r="I17" s="32" t="s">
        <v>384</v>
      </c>
      <c r="J17" s="12">
        <v>14</v>
      </c>
      <c r="K17" s="13">
        <f t="shared" si="0"/>
        <v>5.283018867924528</v>
      </c>
      <c r="L17" s="12">
        <v>0</v>
      </c>
      <c r="M17" s="12">
        <f t="shared" si="1"/>
        <v>0</v>
      </c>
      <c r="N17" s="12">
        <v>78.2</v>
      </c>
      <c r="O17" s="12">
        <f t="shared" si="2"/>
        <v>20.163682864450131</v>
      </c>
      <c r="P17" s="13">
        <f t="shared" si="3"/>
        <v>20.163682864450131</v>
      </c>
      <c r="Q17" s="13">
        <f t="shared" si="4"/>
        <v>25.44670173237466</v>
      </c>
      <c r="R17" s="13" t="s">
        <v>970</v>
      </c>
      <c r="S17" s="32" t="s">
        <v>36</v>
      </c>
    </row>
    <row r="18" spans="1:19" s="9" customFormat="1" ht="18" customHeight="1">
      <c r="A18" s="116">
        <v>13</v>
      </c>
      <c r="B18" s="31" t="s">
        <v>360</v>
      </c>
      <c r="C18" s="31" t="s">
        <v>174</v>
      </c>
      <c r="D18" s="31" t="s">
        <v>179</v>
      </c>
      <c r="E18" s="46" t="s">
        <v>79</v>
      </c>
      <c r="F18" s="43">
        <v>40868</v>
      </c>
      <c r="G18" s="32" t="s">
        <v>35</v>
      </c>
      <c r="H18" s="81" t="s">
        <v>834</v>
      </c>
      <c r="I18" s="32" t="s">
        <v>381</v>
      </c>
      <c r="J18" s="12">
        <v>11</v>
      </c>
      <c r="K18" s="13">
        <f t="shared" si="0"/>
        <v>4.1509433962264151</v>
      </c>
      <c r="L18" s="12"/>
      <c r="M18" s="12"/>
      <c r="N18" s="12"/>
      <c r="O18" s="12"/>
      <c r="P18" s="13">
        <f t="shared" si="3"/>
        <v>0</v>
      </c>
      <c r="Q18" s="13">
        <f t="shared" si="4"/>
        <v>4.1509433962264151</v>
      </c>
      <c r="R18" s="13" t="s">
        <v>970</v>
      </c>
      <c r="S18" s="32" t="s">
        <v>36</v>
      </c>
    </row>
    <row r="19" spans="1:19" s="9" customFormat="1" ht="18" customHeight="1">
      <c r="A19" s="53">
        <v>14</v>
      </c>
      <c r="B19" s="31" t="s">
        <v>97</v>
      </c>
      <c r="C19" s="31" t="s">
        <v>98</v>
      </c>
      <c r="D19" s="31" t="s">
        <v>78</v>
      </c>
      <c r="E19" s="46" t="s">
        <v>79</v>
      </c>
      <c r="F19" s="47" t="s">
        <v>739</v>
      </c>
      <c r="G19" s="32" t="s">
        <v>35</v>
      </c>
      <c r="H19" s="81" t="s">
        <v>821</v>
      </c>
      <c r="I19" s="32" t="s">
        <v>370</v>
      </c>
      <c r="J19" s="12">
        <v>9</v>
      </c>
      <c r="K19" s="13">
        <f t="shared" si="0"/>
        <v>3.3962264150943398</v>
      </c>
      <c r="L19" s="12"/>
      <c r="M19" s="12"/>
      <c r="N19" s="12"/>
      <c r="O19" s="12"/>
      <c r="P19" s="13">
        <f t="shared" si="3"/>
        <v>0</v>
      </c>
      <c r="Q19" s="13">
        <f t="shared" si="4"/>
        <v>3.3962264150943398</v>
      </c>
      <c r="R19" s="13" t="s">
        <v>970</v>
      </c>
      <c r="S19" s="32" t="s">
        <v>36</v>
      </c>
    </row>
    <row r="20" spans="1:19" ht="18" customHeight="1">
      <c r="A20" s="53">
        <v>15</v>
      </c>
      <c r="B20" s="31" t="s">
        <v>348</v>
      </c>
      <c r="C20" s="31" t="s">
        <v>349</v>
      </c>
      <c r="D20" s="31" t="s">
        <v>350</v>
      </c>
      <c r="E20" s="46" t="s">
        <v>79</v>
      </c>
      <c r="F20" s="43">
        <v>40625</v>
      </c>
      <c r="G20" s="32" t="s">
        <v>367</v>
      </c>
      <c r="H20" s="81" t="s">
        <v>820</v>
      </c>
      <c r="I20" s="32" t="s">
        <v>369</v>
      </c>
      <c r="J20" s="12"/>
      <c r="K20" s="13">
        <f t="shared" si="0"/>
        <v>0</v>
      </c>
      <c r="L20" s="12"/>
      <c r="M20" s="12"/>
      <c r="N20" s="12"/>
      <c r="O20" s="12"/>
      <c r="P20" s="13">
        <f t="shared" si="3"/>
        <v>0</v>
      </c>
      <c r="Q20" s="13">
        <f t="shared" si="4"/>
        <v>0</v>
      </c>
      <c r="R20" s="13" t="s">
        <v>971</v>
      </c>
      <c r="S20" s="32" t="s">
        <v>387</v>
      </c>
    </row>
    <row r="21" spans="1:19" ht="18" customHeight="1">
      <c r="A21" s="53">
        <v>16</v>
      </c>
      <c r="B21" s="31" t="s">
        <v>95</v>
      </c>
      <c r="C21" s="31" t="s">
        <v>96</v>
      </c>
      <c r="D21" s="31" t="s">
        <v>94</v>
      </c>
      <c r="E21" s="46" t="s">
        <v>79</v>
      </c>
      <c r="F21" s="55">
        <v>40702</v>
      </c>
      <c r="G21" s="32" t="s">
        <v>27</v>
      </c>
      <c r="H21" s="81" t="s">
        <v>822</v>
      </c>
      <c r="I21" s="32" t="s">
        <v>371</v>
      </c>
      <c r="J21" s="12"/>
      <c r="K21" s="13">
        <f t="shared" si="0"/>
        <v>0</v>
      </c>
      <c r="L21" s="12"/>
      <c r="M21" s="12"/>
      <c r="N21" s="12"/>
      <c r="O21" s="12"/>
      <c r="P21" s="13">
        <f t="shared" si="3"/>
        <v>0</v>
      </c>
      <c r="Q21" s="13">
        <f t="shared" si="4"/>
        <v>0</v>
      </c>
      <c r="R21" s="13" t="s">
        <v>971</v>
      </c>
      <c r="S21" s="32" t="s">
        <v>28</v>
      </c>
    </row>
    <row r="22" spans="1:19" ht="18" customHeight="1">
      <c r="A22" s="116">
        <v>17</v>
      </c>
      <c r="B22" s="31" t="s">
        <v>351</v>
      </c>
      <c r="C22" s="32" t="s">
        <v>352</v>
      </c>
      <c r="D22" s="32" t="s">
        <v>170</v>
      </c>
      <c r="E22" s="46" t="s">
        <v>79</v>
      </c>
      <c r="F22" s="55">
        <v>40837</v>
      </c>
      <c r="G22" s="32" t="s">
        <v>27</v>
      </c>
      <c r="H22" s="81" t="s">
        <v>825</v>
      </c>
      <c r="I22" s="32" t="s">
        <v>374</v>
      </c>
      <c r="J22" s="12"/>
      <c r="K22" s="13">
        <f t="shared" si="0"/>
        <v>0</v>
      </c>
      <c r="L22" s="12"/>
      <c r="M22" s="12"/>
      <c r="N22" s="12"/>
      <c r="O22" s="12"/>
      <c r="P22" s="13">
        <f t="shared" si="3"/>
        <v>0</v>
      </c>
      <c r="Q22" s="13">
        <f t="shared" si="4"/>
        <v>0</v>
      </c>
      <c r="R22" s="13" t="s">
        <v>971</v>
      </c>
      <c r="S22" s="32" t="s">
        <v>31</v>
      </c>
    </row>
    <row r="23" spans="1:19" ht="18" customHeight="1">
      <c r="A23" s="53">
        <v>18</v>
      </c>
      <c r="B23" s="31" t="s">
        <v>361</v>
      </c>
      <c r="C23" s="31" t="s">
        <v>86</v>
      </c>
      <c r="D23" s="31" t="s">
        <v>177</v>
      </c>
      <c r="E23" s="46" t="s">
        <v>79</v>
      </c>
      <c r="F23" s="54" t="s">
        <v>742</v>
      </c>
      <c r="G23" s="32" t="s">
        <v>63</v>
      </c>
      <c r="H23" s="81" t="s">
        <v>835</v>
      </c>
      <c r="I23" s="32" t="s">
        <v>382</v>
      </c>
      <c r="J23" s="12"/>
      <c r="K23" s="13">
        <f t="shared" si="0"/>
        <v>0</v>
      </c>
      <c r="L23" s="12"/>
      <c r="M23" s="12"/>
      <c r="N23" s="12"/>
      <c r="O23" s="12"/>
      <c r="P23" s="13">
        <f t="shared" si="3"/>
        <v>0</v>
      </c>
      <c r="Q23" s="13">
        <f t="shared" si="4"/>
        <v>0</v>
      </c>
      <c r="R23" s="13" t="s">
        <v>971</v>
      </c>
      <c r="S23" s="32" t="s">
        <v>68</v>
      </c>
    </row>
    <row r="24" spans="1:19" s="9" customFormat="1" ht="18" customHeight="1">
      <c r="A24" s="53">
        <v>19</v>
      </c>
      <c r="B24" s="31" t="s">
        <v>362</v>
      </c>
      <c r="C24" s="31" t="s">
        <v>178</v>
      </c>
      <c r="D24" s="31" t="s">
        <v>217</v>
      </c>
      <c r="E24" s="46" t="s">
        <v>79</v>
      </c>
      <c r="F24" s="74">
        <v>40658</v>
      </c>
      <c r="G24" s="32" t="s">
        <v>27</v>
      </c>
      <c r="H24" s="81" t="s">
        <v>836</v>
      </c>
      <c r="I24" s="32" t="s">
        <v>383</v>
      </c>
      <c r="J24" s="12"/>
      <c r="K24" s="13">
        <f t="shared" si="0"/>
        <v>0</v>
      </c>
      <c r="L24" s="12"/>
      <c r="M24" s="12"/>
      <c r="N24" s="12"/>
      <c r="O24" s="12"/>
      <c r="P24" s="13">
        <f t="shared" si="3"/>
        <v>0</v>
      </c>
      <c r="Q24" s="13">
        <f t="shared" si="4"/>
        <v>0</v>
      </c>
      <c r="R24" s="13" t="s">
        <v>971</v>
      </c>
      <c r="S24" s="32" t="s">
        <v>28</v>
      </c>
    </row>
    <row r="25" spans="1:19" ht="18" customHeight="1">
      <c r="A25" s="53">
        <v>20</v>
      </c>
      <c r="B25" s="31" t="s">
        <v>99</v>
      </c>
      <c r="C25" s="31" t="s">
        <v>86</v>
      </c>
      <c r="D25" s="31" t="s">
        <v>172</v>
      </c>
      <c r="E25" s="46" t="s">
        <v>79</v>
      </c>
      <c r="F25" s="48">
        <v>40851</v>
      </c>
      <c r="G25" s="32" t="s">
        <v>40</v>
      </c>
      <c r="H25" s="81" t="s">
        <v>838</v>
      </c>
      <c r="I25" s="32" t="s">
        <v>385</v>
      </c>
      <c r="J25" s="12"/>
      <c r="K25" s="13">
        <f t="shared" si="0"/>
        <v>0</v>
      </c>
      <c r="L25" s="12"/>
      <c r="M25" s="12"/>
      <c r="N25" s="12"/>
      <c r="O25" s="12"/>
      <c r="P25" s="13">
        <f t="shared" si="3"/>
        <v>0</v>
      </c>
      <c r="Q25" s="13">
        <f t="shared" si="4"/>
        <v>0</v>
      </c>
      <c r="R25" s="13" t="s">
        <v>971</v>
      </c>
      <c r="S25" s="32" t="s">
        <v>41</v>
      </c>
    </row>
    <row r="26" spans="1:19" ht="18" customHeight="1">
      <c r="A26" s="53">
        <v>21</v>
      </c>
      <c r="B26" s="34" t="s">
        <v>90</v>
      </c>
      <c r="C26" s="34" t="s">
        <v>91</v>
      </c>
      <c r="D26" s="34" t="s">
        <v>92</v>
      </c>
      <c r="E26" s="46" t="s">
        <v>79</v>
      </c>
      <c r="F26" s="43">
        <v>40742</v>
      </c>
      <c r="G26" s="35" t="s">
        <v>27</v>
      </c>
      <c r="H26" s="81" t="s">
        <v>840</v>
      </c>
      <c r="I26" s="139" t="s">
        <v>980</v>
      </c>
      <c r="J26" s="12"/>
      <c r="K26" s="13">
        <f t="shared" si="0"/>
        <v>0</v>
      </c>
      <c r="L26" s="12"/>
      <c r="M26" s="12"/>
      <c r="N26" s="12"/>
      <c r="O26" s="12"/>
      <c r="P26" s="13">
        <f t="shared" si="3"/>
        <v>0</v>
      </c>
      <c r="Q26" s="13">
        <f t="shared" si="4"/>
        <v>0</v>
      </c>
      <c r="R26" s="13" t="s">
        <v>971</v>
      </c>
      <c r="S26" s="35" t="s">
        <v>28</v>
      </c>
    </row>
  </sheetData>
  <sortState ref="A6:S27">
    <sortCondition descending="1" ref="Q6:Q27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6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 r:id="rId1"/>
  <ignoredErrors>
    <ignoredError sqref="H6:H2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S25"/>
  <sheetViews>
    <sheetView topLeftCell="C4" zoomScale="90" zoomScaleNormal="90" workbookViewId="0">
      <selection activeCell="I25" sqref="I25"/>
    </sheetView>
  </sheetViews>
  <sheetFormatPr defaultColWidth="8.7109375" defaultRowHeight="15"/>
  <cols>
    <col min="2" max="2" width="22.28515625" customWidth="1"/>
    <col min="3" max="3" width="16.7109375" customWidth="1"/>
    <col min="4" max="4" width="20" customWidth="1"/>
    <col min="5" max="5" width="24" customWidth="1"/>
    <col min="6" max="6" width="19.5703125" customWidth="1"/>
    <col min="7" max="7" width="30.7109375" customWidth="1"/>
    <col min="8" max="8" width="13.140625" customWidth="1"/>
    <col min="9" max="9" width="17.140625" customWidth="1"/>
    <col min="10" max="10" width="13.28515625" customWidth="1"/>
    <col min="11" max="11" width="12" customWidth="1"/>
    <col min="12" max="12" width="18.28515625" customWidth="1"/>
    <col min="13" max="14" width="18.5703125" customWidth="1"/>
    <col min="15" max="15" width="19.28515625" customWidth="1"/>
    <col min="16" max="16" width="12.7109375" customWidth="1"/>
    <col min="17" max="17" width="15" customWidth="1"/>
    <col min="18" max="18" width="22.140625" customWidth="1"/>
    <col min="19" max="19" width="47.28515625" customWidth="1"/>
  </cols>
  <sheetData>
    <row r="1" spans="1:19" ht="51.75" customHeight="1">
      <c r="A1" s="126" t="s">
        <v>180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21.7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103.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20.25" customHeight="1">
      <c r="A6" s="119">
        <v>1</v>
      </c>
      <c r="B6" s="87" t="s">
        <v>141</v>
      </c>
      <c r="C6" s="87" t="s">
        <v>142</v>
      </c>
      <c r="D6" s="87" t="s">
        <v>57</v>
      </c>
      <c r="E6" s="96" t="s">
        <v>21</v>
      </c>
      <c r="F6" s="97">
        <v>40253</v>
      </c>
      <c r="G6" s="85" t="s">
        <v>134</v>
      </c>
      <c r="H6" s="82" t="s">
        <v>854</v>
      </c>
      <c r="I6" s="83" t="s">
        <v>642</v>
      </c>
      <c r="J6" s="98">
        <v>5</v>
      </c>
      <c r="K6" s="91">
        <f t="shared" ref="K6:K25" si="0">20*J6/46.5</f>
        <v>2.150537634408602</v>
      </c>
      <c r="L6" s="84">
        <v>16.600000000000001</v>
      </c>
      <c r="M6" s="91">
        <f t="shared" ref="M6:M25" si="1">40*L6/20</f>
        <v>33.200000000000003</v>
      </c>
      <c r="N6" s="84">
        <v>89.26</v>
      </c>
      <c r="O6" s="84">
        <f t="shared" ref="O6:O17" si="2">40*89.26/N6</f>
        <v>40</v>
      </c>
      <c r="P6" s="91">
        <f t="shared" ref="P6:P25" si="3">SUM(M6,O6)</f>
        <v>73.2</v>
      </c>
      <c r="Q6" s="91">
        <f t="shared" ref="Q6:Q25" si="4">SUM(K6,P6)</f>
        <v>75.35053763440861</v>
      </c>
      <c r="R6" s="91" t="s">
        <v>968</v>
      </c>
      <c r="S6" s="85" t="s">
        <v>135</v>
      </c>
    </row>
    <row r="7" spans="1:19" s="25" customFormat="1" ht="21.75" customHeight="1">
      <c r="A7" s="120">
        <v>2</v>
      </c>
      <c r="B7" s="31" t="s">
        <v>115</v>
      </c>
      <c r="C7" s="31" t="s">
        <v>54</v>
      </c>
      <c r="D7" s="31" t="s">
        <v>116</v>
      </c>
      <c r="E7" s="45" t="s">
        <v>21</v>
      </c>
      <c r="F7" s="47" t="s">
        <v>721</v>
      </c>
      <c r="G7" s="32" t="s">
        <v>27</v>
      </c>
      <c r="H7" s="81" t="s">
        <v>842</v>
      </c>
      <c r="I7" s="32" t="s">
        <v>630</v>
      </c>
      <c r="J7" s="12">
        <v>7.5</v>
      </c>
      <c r="K7" s="13">
        <f t="shared" si="0"/>
        <v>3.225806451612903</v>
      </c>
      <c r="L7" s="12">
        <v>20</v>
      </c>
      <c r="M7" s="13">
        <f t="shared" si="1"/>
        <v>40</v>
      </c>
      <c r="N7" s="12">
        <v>115.21</v>
      </c>
      <c r="O7" s="12">
        <f t="shared" si="2"/>
        <v>30.990365419668436</v>
      </c>
      <c r="P7" s="13">
        <f t="shared" si="3"/>
        <v>70.990365419668436</v>
      </c>
      <c r="Q7" s="13">
        <f t="shared" si="4"/>
        <v>74.216171871281333</v>
      </c>
      <c r="R7" s="13" t="s">
        <v>969</v>
      </c>
      <c r="S7" s="32" t="s">
        <v>117</v>
      </c>
    </row>
    <row r="8" spans="1:19" s="15" customFormat="1" ht="18" customHeight="1">
      <c r="A8" s="120">
        <v>3</v>
      </c>
      <c r="B8" s="31" t="s">
        <v>107</v>
      </c>
      <c r="C8" s="31" t="s">
        <v>108</v>
      </c>
      <c r="D8" s="31" t="s">
        <v>109</v>
      </c>
      <c r="E8" s="38" t="s">
        <v>21</v>
      </c>
      <c r="F8" s="54" t="s">
        <v>725</v>
      </c>
      <c r="G8" s="32" t="s">
        <v>63</v>
      </c>
      <c r="H8" s="81" t="s">
        <v>858</v>
      </c>
      <c r="I8" s="32" t="s">
        <v>646</v>
      </c>
      <c r="J8" s="28">
        <v>2</v>
      </c>
      <c r="K8" s="13">
        <f t="shared" si="0"/>
        <v>0.86021505376344087</v>
      </c>
      <c r="L8" s="12">
        <v>19.2</v>
      </c>
      <c r="M8" s="13">
        <f t="shared" si="1"/>
        <v>38.4</v>
      </c>
      <c r="N8" s="12">
        <v>105.89</v>
      </c>
      <c r="O8" s="12">
        <f t="shared" si="2"/>
        <v>33.71800925488715</v>
      </c>
      <c r="P8" s="13">
        <f t="shared" si="3"/>
        <v>72.118009254887141</v>
      </c>
      <c r="Q8" s="13">
        <f t="shared" si="4"/>
        <v>72.978224308650582</v>
      </c>
      <c r="R8" s="13" t="s">
        <v>969</v>
      </c>
      <c r="S8" s="32" t="s">
        <v>110</v>
      </c>
    </row>
    <row r="9" spans="1:19" s="15" customFormat="1" ht="18" customHeight="1">
      <c r="A9" s="119">
        <v>4</v>
      </c>
      <c r="B9" s="31" t="s">
        <v>624</v>
      </c>
      <c r="C9" s="31" t="s">
        <v>139</v>
      </c>
      <c r="D9" s="31" t="s">
        <v>140</v>
      </c>
      <c r="E9" s="37" t="s">
        <v>21</v>
      </c>
      <c r="F9" s="48">
        <v>40366</v>
      </c>
      <c r="G9" s="32" t="s">
        <v>134</v>
      </c>
      <c r="H9" s="81" t="s">
        <v>853</v>
      </c>
      <c r="I9" s="32" t="s">
        <v>641</v>
      </c>
      <c r="J9" s="28">
        <v>8</v>
      </c>
      <c r="K9" s="13">
        <f t="shared" si="0"/>
        <v>3.4408602150537635</v>
      </c>
      <c r="L9" s="12">
        <v>16.8</v>
      </c>
      <c r="M9" s="13">
        <f t="shared" si="1"/>
        <v>33.6</v>
      </c>
      <c r="N9" s="12">
        <v>108.76</v>
      </c>
      <c r="O9" s="12">
        <f t="shared" si="2"/>
        <v>32.828245678558289</v>
      </c>
      <c r="P9" s="13">
        <f t="shared" si="3"/>
        <v>66.428245678558284</v>
      </c>
      <c r="Q9" s="13">
        <f t="shared" si="4"/>
        <v>69.869105893612044</v>
      </c>
      <c r="R9" s="13" t="s">
        <v>969</v>
      </c>
      <c r="S9" s="32" t="s">
        <v>135</v>
      </c>
    </row>
    <row r="10" spans="1:19" s="16" customFormat="1" ht="18" customHeight="1">
      <c r="A10" s="120">
        <v>5</v>
      </c>
      <c r="B10" s="31" t="s">
        <v>621</v>
      </c>
      <c r="C10" s="31" t="s">
        <v>622</v>
      </c>
      <c r="D10" s="31" t="s">
        <v>557</v>
      </c>
      <c r="E10" s="37" t="s">
        <v>21</v>
      </c>
      <c r="F10" s="48">
        <v>40541</v>
      </c>
      <c r="G10" s="32" t="s">
        <v>22</v>
      </c>
      <c r="H10" s="81" t="s">
        <v>851</v>
      </c>
      <c r="I10" s="32" t="s">
        <v>639</v>
      </c>
      <c r="J10" s="28">
        <v>6</v>
      </c>
      <c r="K10" s="13">
        <f t="shared" si="0"/>
        <v>2.5806451612903225</v>
      </c>
      <c r="L10" s="12">
        <v>17</v>
      </c>
      <c r="M10" s="13">
        <f t="shared" si="1"/>
        <v>34</v>
      </c>
      <c r="N10" s="12">
        <v>110.41</v>
      </c>
      <c r="O10" s="12">
        <f t="shared" si="2"/>
        <v>32.337650575129068</v>
      </c>
      <c r="P10" s="13">
        <f t="shared" si="3"/>
        <v>66.337650575129061</v>
      </c>
      <c r="Q10" s="13">
        <f t="shared" si="4"/>
        <v>68.918295736419381</v>
      </c>
      <c r="R10" s="13" t="s">
        <v>969</v>
      </c>
      <c r="S10" s="32" t="s">
        <v>123</v>
      </c>
    </row>
    <row r="11" spans="1:19" s="15" customFormat="1" ht="18" customHeight="1">
      <c r="A11" s="120">
        <v>6</v>
      </c>
      <c r="B11" s="31" t="s">
        <v>121</v>
      </c>
      <c r="C11" s="31" t="s">
        <v>122</v>
      </c>
      <c r="D11" s="31" t="s">
        <v>42</v>
      </c>
      <c r="E11" s="38" t="s">
        <v>21</v>
      </c>
      <c r="F11" s="48">
        <v>40233</v>
      </c>
      <c r="G11" s="32" t="s">
        <v>22</v>
      </c>
      <c r="H11" s="81" t="s">
        <v>847</v>
      </c>
      <c r="I11" s="32" t="s">
        <v>635</v>
      </c>
      <c r="J11" s="12">
        <v>8.5</v>
      </c>
      <c r="K11" s="13">
        <f t="shared" si="0"/>
        <v>3.6559139784946235</v>
      </c>
      <c r="L11" s="12">
        <v>17</v>
      </c>
      <c r="M11" s="13">
        <f t="shared" si="1"/>
        <v>34</v>
      </c>
      <c r="N11" s="12">
        <v>118.13</v>
      </c>
      <c r="O11" s="12">
        <f t="shared" si="2"/>
        <v>30.224329128925763</v>
      </c>
      <c r="P11" s="13">
        <f t="shared" si="3"/>
        <v>64.22432912892576</v>
      </c>
      <c r="Q11" s="13">
        <f t="shared" si="4"/>
        <v>67.880243107420384</v>
      </c>
      <c r="R11" s="13" t="s">
        <v>970</v>
      </c>
      <c r="S11" s="32" t="s">
        <v>123</v>
      </c>
    </row>
    <row r="12" spans="1:19" s="15" customFormat="1" ht="18" customHeight="1">
      <c r="A12" s="119">
        <v>7</v>
      </c>
      <c r="B12" s="31" t="s">
        <v>627</v>
      </c>
      <c r="C12" s="31" t="s">
        <v>136</v>
      </c>
      <c r="D12" s="31" t="s">
        <v>628</v>
      </c>
      <c r="E12" s="37" t="s">
        <v>21</v>
      </c>
      <c r="F12" s="48">
        <v>40374</v>
      </c>
      <c r="G12" s="32" t="s">
        <v>134</v>
      </c>
      <c r="H12" s="81" t="s">
        <v>856</v>
      </c>
      <c r="I12" s="32" t="s">
        <v>644</v>
      </c>
      <c r="J12" s="28">
        <v>9</v>
      </c>
      <c r="K12" s="13">
        <f t="shared" si="0"/>
        <v>3.870967741935484</v>
      </c>
      <c r="L12" s="12">
        <v>16.2</v>
      </c>
      <c r="M12" s="13">
        <f t="shared" si="1"/>
        <v>32.4</v>
      </c>
      <c r="N12" s="12">
        <v>117.73</v>
      </c>
      <c r="O12" s="12">
        <f t="shared" si="2"/>
        <v>30.327019451286844</v>
      </c>
      <c r="P12" s="13">
        <f t="shared" si="3"/>
        <v>62.727019451286843</v>
      </c>
      <c r="Q12" s="13">
        <f t="shared" si="4"/>
        <v>66.597987193222323</v>
      </c>
      <c r="R12" s="13" t="s">
        <v>970</v>
      </c>
      <c r="S12" s="32" t="s">
        <v>135</v>
      </c>
    </row>
    <row r="13" spans="1:19" s="15" customFormat="1" ht="18" customHeight="1">
      <c r="A13" s="120">
        <v>8</v>
      </c>
      <c r="B13" s="31" t="s">
        <v>619</v>
      </c>
      <c r="C13" s="32" t="s">
        <v>596</v>
      </c>
      <c r="D13" s="32" t="s">
        <v>42</v>
      </c>
      <c r="E13" s="38" t="s">
        <v>21</v>
      </c>
      <c r="F13" s="48">
        <v>40434</v>
      </c>
      <c r="G13" s="32" t="s">
        <v>22</v>
      </c>
      <c r="H13" s="81" t="s">
        <v>845</v>
      </c>
      <c r="I13" s="32" t="s">
        <v>633</v>
      </c>
      <c r="J13" s="12">
        <v>7.5</v>
      </c>
      <c r="K13" s="13">
        <f t="shared" si="0"/>
        <v>3.225806451612903</v>
      </c>
      <c r="L13" s="12">
        <v>17.100000000000001</v>
      </c>
      <c r="M13" s="13">
        <f t="shared" si="1"/>
        <v>34.200000000000003</v>
      </c>
      <c r="N13" s="12">
        <v>125</v>
      </c>
      <c r="O13" s="12">
        <f t="shared" si="2"/>
        <v>28.563200000000002</v>
      </c>
      <c r="P13" s="13">
        <f t="shared" si="3"/>
        <v>62.763200000000005</v>
      </c>
      <c r="Q13" s="13">
        <f t="shared" si="4"/>
        <v>65.989006451612909</v>
      </c>
      <c r="R13" s="13" t="s">
        <v>970</v>
      </c>
      <c r="S13" s="32" t="s">
        <v>123</v>
      </c>
    </row>
    <row r="14" spans="1:19" s="15" customFormat="1" ht="18" customHeight="1">
      <c r="A14" s="120">
        <v>9</v>
      </c>
      <c r="B14" s="31" t="s">
        <v>616</v>
      </c>
      <c r="C14" s="31" t="s">
        <v>617</v>
      </c>
      <c r="D14" s="31" t="s">
        <v>51</v>
      </c>
      <c r="E14" s="38" t="s">
        <v>21</v>
      </c>
      <c r="F14" s="62">
        <v>40228</v>
      </c>
      <c r="G14" s="32" t="s">
        <v>497</v>
      </c>
      <c r="H14" s="81" t="s">
        <v>843</v>
      </c>
      <c r="I14" s="32" t="s">
        <v>631</v>
      </c>
      <c r="J14" s="12">
        <v>9</v>
      </c>
      <c r="K14" s="13">
        <f t="shared" si="0"/>
        <v>3.870967741935484</v>
      </c>
      <c r="L14" s="12">
        <v>18</v>
      </c>
      <c r="M14" s="13">
        <f t="shared" si="1"/>
        <v>36</v>
      </c>
      <c r="N14" s="12">
        <v>137.82</v>
      </c>
      <c r="O14" s="12">
        <f t="shared" si="2"/>
        <v>25.906254534900597</v>
      </c>
      <c r="P14" s="13">
        <f t="shared" si="3"/>
        <v>61.906254534900597</v>
      </c>
      <c r="Q14" s="13">
        <f t="shared" si="4"/>
        <v>65.777222276836085</v>
      </c>
      <c r="R14" s="13" t="s">
        <v>970</v>
      </c>
      <c r="S14" s="32" t="s">
        <v>648</v>
      </c>
    </row>
    <row r="15" spans="1:19" s="15" customFormat="1" ht="18" customHeight="1">
      <c r="A15" s="119">
        <v>10</v>
      </c>
      <c r="B15" s="31" t="s">
        <v>124</v>
      </c>
      <c r="C15" s="31" t="s">
        <v>125</v>
      </c>
      <c r="D15" s="31" t="s">
        <v>126</v>
      </c>
      <c r="E15" s="38" t="s">
        <v>21</v>
      </c>
      <c r="F15" s="40">
        <v>40715</v>
      </c>
      <c r="G15" s="32" t="s">
        <v>127</v>
      </c>
      <c r="H15" s="81" t="s">
        <v>841</v>
      </c>
      <c r="I15" s="32" t="s">
        <v>629</v>
      </c>
      <c r="J15" s="12">
        <v>6</v>
      </c>
      <c r="K15" s="13">
        <f t="shared" si="0"/>
        <v>2.5806451612903225</v>
      </c>
      <c r="L15" s="12">
        <v>12</v>
      </c>
      <c r="M15" s="13">
        <f t="shared" si="1"/>
        <v>24</v>
      </c>
      <c r="N15" s="12">
        <v>93.84</v>
      </c>
      <c r="O15" s="12">
        <f t="shared" si="2"/>
        <v>38.047740835464623</v>
      </c>
      <c r="P15" s="13">
        <f t="shared" si="3"/>
        <v>62.047740835464623</v>
      </c>
      <c r="Q15" s="13">
        <f t="shared" si="4"/>
        <v>64.628385996754943</v>
      </c>
      <c r="R15" s="13" t="s">
        <v>970</v>
      </c>
      <c r="S15" s="32" t="s">
        <v>128</v>
      </c>
    </row>
    <row r="16" spans="1:19" s="15" customFormat="1" ht="18" customHeight="1">
      <c r="A16" s="120">
        <v>11</v>
      </c>
      <c r="B16" s="31" t="s">
        <v>143</v>
      </c>
      <c r="C16" s="31" t="s">
        <v>106</v>
      </c>
      <c r="D16" s="31" t="s">
        <v>26</v>
      </c>
      <c r="E16" s="38" t="s">
        <v>21</v>
      </c>
      <c r="F16" s="47" t="s">
        <v>144</v>
      </c>
      <c r="G16" s="32" t="s">
        <v>113</v>
      </c>
      <c r="H16" s="81" t="s">
        <v>859</v>
      </c>
      <c r="I16" s="32" t="s">
        <v>647</v>
      </c>
      <c r="J16" s="28">
        <v>6</v>
      </c>
      <c r="K16" s="13">
        <f t="shared" si="0"/>
        <v>2.5806451612903225</v>
      </c>
      <c r="L16" s="12">
        <v>16</v>
      </c>
      <c r="M16" s="13">
        <f t="shared" si="1"/>
        <v>32</v>
      </c>
      <c r="N16" s="12">
        <v>120.7</v>
      </c>
      <c r="O16" s="12">
        <f t="shared" si="2"/>
        <v>29.580778790389395</v>
      </c>
      <c r="P16" s="13">
        <f t="shared" si="3"/>
        <v>61.580778790389395</v>
      </c>
      <c r="Q16" s="13">
        <f t="shared" si="4"/>
        <v>64.161423951679723</v>
      </c>
      <c r="R16" s="13" t="s">
        <v>970</v>
      </c>
      <c r="S16" s="32" t="s">
        <v>114</v>
      </c>
    </row>
    <row r="17" spans="1:19" s="15" customFormat="1" ht="18" customHeight="1">
      <c r="A17" s="120">
        <v>12</v>
      </c>
      <c r="B17" s="31" t="s">
        <v>111</v>
      </c>
      <c r="C17" s="31" t="s">
        <v>67</v>
      </c>
      <c r="D17" s="31" t="s">
        <v>112</v>
      </c>
      <c r="E17" s="38" t="s">
        <v>21</v>
      </c>
      <c r="F17" s="40">
        <v>40298</v>
      </c>
      <c r="G17" s="32" t="s">
        <v>113</v>
      </c>
      <c r="H17" s="81" t="s">
        <v>857</v>
      </c>
      <c r="I17" s="32" t="s">
        <v>645</v>
      </c>
      <c r="J17" s="28">
        <v>5.5</v>
      </c>
      <c r="K17" s="13">
        <f t="shared" si="0"/>
        <v>2.3655913978494625</v>
      </c>
      <c r="L17" s="12">
        <v>18.2</v>
      </c>
      <c r="M17" s="13">
        <f t="shared" si="1"/>
        <v>36.4</v>
      </c>
      <c r="N17" s="12">
        <v>177.98</v>
      </c>
      <c r="O17" s="12">
        <f t="shared" si="2"/>
        <v>20.060680975390493</v>
      </c>
      <c r="P17" s="13">
        <f t="shared" si="3"/>
        <v>56.460680975390488</v>
      </c>
      <c r="Q17" s="13">
        <f t="shared" si="4"/>
        <v>58.826272373239952</v>
      </c>
      <c r="R17" s="13" t="s">
        <v>970</v>
      </c>
      <c r="S17" s="32" t="s">
        <v>114</v>
      </c>
    </row>
    <row r="18" spans="1:19" s="15" customFormat="1" ht="18" customHeight="1">
      <c r="A18" s="119">
        <v>13</v>
      </c>
      <c r="B18" s="31" t="s">
        <v>618</v>
      </c>
      <c r="C18" s="31" t="s">
        <v>54</v>
      </c>
      <c r="D18" s="31" t="s">
        <v>66</v>
      </c>
      <c r="E18" s="38" t="s">
        <v>21</v>
      </c>
      <c r="F18" s="60" t="s">
        <v>722</v>
      </c>
      <c r="G18" s="32" t="s">
        <v>58</v>
      </c>
      <c r="H18" s="81" t="s">
        <v>844</v>
      </c>
      <c r="I18" s="32" t="s">
        <v>632</v>
      </c>
      <c r="J18" s="12">
        <v>5.5</v>
      </c>
      <c r="K18" s="13">
        <f t="shared" si="0"/>
        <v>2.3655913978494625</v>
      </c>
      <c r="L18" s="12"/>
      <c r="M18" s="13">
        <f t="shared" si="1"/>
        <v>0</v>
      </c>
      <c r="N18" s="12"/>
      <c r="O18" s="12"/>
      <c r="P18" s="13">
        <f t="shared" si="3"/>
        <v>0</v>
      </c>
      <c r="Q18" s="13">
        <f t="shared" si="4"/>
        <v>2.3655913978494625</v>
      </c>
      <c r="R18" s="13" t="s">
        <v>970</v>
      </c>
      <c r="S18" s="32" t="s">
        <v>137</v>
      </c>
    </row>
    <row r="19" spans="1:19" s="16" customFormat="1" ht="18" customHeight="1">
      <c r="A19" s="120">
        <v>14</v>
      </c>
      <c r="B19" s="31" t="s">
        <v>620</v>
      </c>
      <c r="C19" s="32" t="s">
        <v>118</v>
      </c>
      <c r="D19" s="32" t="s">
        <v>42</v>
      </c>
      <c r="E19" s="38" t="s">
        <v>21</v>
      </c>
      <c r="F19" s="40">
        <v>40474</v>
      </c>
      <c r="G19" s="32" t="s">
        <v>35</v>
      </c>
      <c r="H19" s="81" t="s">
        <v>846</v>
      </c>
      <c r="I19" s="32" t="s">
        <v>634</v>
      </c>
      <c r="J19" s="12"/>
      <c r="K19" s="13">
        <f t="shared" si="0"/>
        <v>0</v>
      </c>
      <c r="L19" s="12"/>
      <c r="M19" s="13">
        <f t="shared" si="1"/>
        <v>0</v>
      </c>
      <c r="N19" s="12"/>
      <c r="O19" s="12"/>
      <c r="P19" s="13">
        <f t="shared" si="3"/>
        <v>0</v>
      </c>
      <c r="Q19" s="13">
        <f t="shared" si="4"/>
        <v>0</v>
      </c>
      <c r="R19" s="13" t="s">
        <v>971</v>
      </c>
      <c r="S19" s="32" t="s">
        <v>80</v>
      </c>
    </row>
    <row r="20" spans="1:19" s="15" customFormat="1" ht="18" customHeight="1">
      <c r="A20" s="120">
        <v>15</v>
      </c>
      <c r="B20" s="31" t="s">
        <v>53</v>
      </c>
      <c r="C20" s="31" t="s">
        <v>74</v>
      </c>
      <c r="D20" s="31" t="s">
        <v>61</v>
      </c>
      <c r="E20" s="38" t="s">
        <v>21</v>
      </c>
      <c r="F20" s="47" t="s">
        <v>723</v>
      </c>
      <c r="G20" s="32" t="s">
        <v>559</v>
      </c>
      <c r="H20" s="81" t="s">
        <v>848</v>
      </c>
      <c r="I20" s="32" t="s">
        <v>636</v>
      </c>
      <c r="J20" s="12"/>
      <c r="K20" s="13">
        <f t="shared" si="0"/>
        <v>0</v>
      </c>
      <c r="L20" s="12"/>
      <c r="M20" s="13">
        <f t="shared" si="1"/>
        <v>0</v>
      </c>
      <c r="N20" s="12"/>
      <c r="O20" s="12"/>
      <c r="P20" s="13">
        <f t="shared" si="3"/>
        <v>0</v>
      </c>
      <c r="Q20" s="13">
        <f t="shared" si="4"/>
        <v>0</v>
      </c>
      <c r="R20" s="13" t="s">
        <v>971</v>
      </c>
      <c r="S20" s="32" t="s">
        <v>580</v>
      </c>
    </row>
    <row r="21" spans="1:19" s="15" customFormat="1" ht="18" customHeight="1">
      <c r="A21" s="119">
        <v>16</v>
      </c>
      <c r="B21" s="31" t="s">
        <v>120</v>
      </c>
      <c r="C21" s="31" t="s">
        <v>106</v>
      </c>
      <c r="D21" s="31" t="s">
        <v>61</v>
      </c>
      <c r="E21" s="38" t="s">
        <v>21</v>
      </c>
      <c r="F21" s="40">
        <v>40385</v>
      </c>
      <c r="G21" s="32" t="s">
        <v>58</v>
      </c>
      <c r="H21" s="81" t="s">
        <v>849</v>
      </c>
      <c r="I21" s="32" t="s">
        <v>637</v>
      </c>
      <c r="J21" s="12"/>
      <c r="K21" s="13">
        <f t="shared" si="0"/>
        <v>0</v>
      </c>
      <c r="L21" s="12"/>
      <c r="M21" s="13">
        <f t="shared" si="1"/>
        <v>0</v>
      </c>
      <c r="N21" s="12"/>
      <c r="O21" s="12"/>
      <c r="P21" s="13">
        <f t="shared" si="3"/>
        <v>0</v>
      </c>
      <c r="Q21" s="13">
        <f t="shared" si="4"/>
        <v>0</v>
      </c>
      <c r="R21" s="13" t="s">
        <v>971</v>
      </c>
      <c r="S21" s="32" t="s">
        <v>137</v>
      </c>
    </row>
    <row r="22" spans="1:19" s="16" customFormat="1" ht="18" customHeight="1">
      <c r="A22" s="120">
        <v>17</v>
      </c>
      <c r="B22" s="31" t="s">
        <v>53</v>
      </c>
      <c r="C22" s="31" t="s">
        <v>60</v>
      </c>
      <c r="D22" s="31" t="s">
        <v>61</v>
      </c>
      <c r="E22" s="38" t="s">
        <v>21</v>
      </c>
      <c r="F22" s="59">
        <v>40270</v>
      </c>
      <c r="G22" s="32" t="s">
        <v>559</v>
      </c>
      <c r="H22" s="81" t="s">
        <v>850</v>
      </c>
      <c r="I22" s="32" t="s">
        <v>638</v>
      </c>
      <c r="J22" s="28"/>
      <c r="K22" s="13">
        <f t="shared" si="0"/>
        <v>0</v>
      </c>
      <c r="L22" s="12"/>
      <c r="M22" s="13">
        <f t="shared" si="1"/>
        <v>0</v>
      </c>
      <c r="N22" s="12"/>
      <c r="O22" s="12"/>
      <c r="P22" s="13">
        <f t="shared" si="3"/>
        <v>0</v>
      </c>
      <c r="Q22" s="13">
        <f t="shared" si="4"/>
        <v>0</v>
      </c>
      <c r="R22" s="13" t="s">
        <v>971</v>
      </c>
      <c r="S22" s="32" t="s">
        <v>580</v>
      </c>
    </row>
    <row r="23" spans="1:19" s="15" customFormat="1" ht="18" customHeight="1">
      <c r="A23" s="120">
        <v>18</v>
      </c>
      <c r="B23" s="31" t="s">
        <v>623</v>
      </c>
      <c r="C23" s="31" t="s">
        <v>525</v>
      </c>
      <c r="D23" s="31" t="s">
        <v>42</v>
      </c>
      <c r="E23" s="44" t="s">
        <v>21</v>
      </c>
      <c r="F23" s="47" t="s">
        <v>724</v>
      </c>
      <c r="G23" s="32" t="s">
        <v>127</v>
      </c>
      <c r="H23" s="81" t="s">
        <v>852</v>
      </c>
      <c r="I23" s="32" t="s">
        <v>640</v>
      </c>
      <c r="J23" s="28"/>
      <c r="K23" s="13">
        <f t="shared" si="0"/>
        <v>0</v>
      </c>
      <c r="L23" s="12"/>
      <c r="M23" s="13">
        <f t="shared" si="1"/>
        <v>0</v>
      </c>
      <c r="N23" s="12"/>
      <c r="O23" s="12"/>
      <c r="P23" s="13">
        <f t="shared" si="3"/>
        <v>0</v>
      </c>
      <c r="Q23" s="13">
        <f t="shared" si="4"/>
        <v>0</v>
      </c>
      <c r="R23" s="13" t="s">
        <v>971</v>
      </c>
      <c r="S23" s="32" t="s">
        <v>128</v>
      </c>
    </row>
    <row r="24" spans="1:19" s="15" customFormat="1" ht="18" customHeight="1">
      <c r="A24" s="119">
        <v>19</v>
      </c>
      <c r="B24" s="31" t="s">
        <v>625</v>
      </c>
      <c r="C24" s="31" t="s">
        <v>626</v>
      </c>
      <c r="D24" s="31" t="s">
        <v>116</v>
      </c>
      <c r="E24" s="44" t="s">
        <v>21</v>
      </c>
      <c r="F24" s="51">
        <v>40592</v>
      </c>
      <c r="G24" s="32" t="s">
        <v>559</v>
      </c>
      <c r="H24" s="81" t="s">
        <v>855</v>
      </c>
      <c r="I24" s="32" t="s">
        <v>643</v>
      </c>
      <c r="J24" s="28"/>
      <c r="K24" s="13">
        <f t="shared" si="0"/>
        <v>0</v>
      </c>
      <c r="L24" s="12"/>
      <c r="M24" s="13">
        <f t="shared" si="1"/>
        <v>0</v>
      </c>
      <c r="N24" s="12"/>
      <c r="O24" s="12"/>
      <c r="P24" s="13">
        <f t="shared" si="3"/>
        <v>0</v>
      </c>
      <c r="Q24" s="13">
        <f t="shared" si="4"/>
        <v>0</v>
      </c>
      <c r="R24" s="13" t="s">
        <v>971</v>
      </c>
      <c r="S24" s="32" t="s">
        <v>580</v>
      </c>
    </row>
    <row r="25" spans="1:19" s="16" customFormat="1" ht="18" customHeight="1">
      <c r="A25" s="120">
        <v>20</v>
      </c>
      <c r="B25" s="31" t="s">
        <v>594</v>
      </c>
      <c r="C25" s="31" t="s">
        <v>190</v>
      </c>
      <c r="D25" s="31" t="s">
        <v>42</v>
      </c>
      <c r="E25" s="44" t="s">
        <v>21</v>
      </c>
      <c r="F25" s="61">
        <v>40366</v>
      </c>
      <c r="G25" s="32" t="s">
        <v>559</v>
      </c>
      <c r="H25" s="81" t="s">
        <v>860</v>
      </c>
      <c r="I25" s="139" t="s">
        <v>982</v>
      </c>
      <c r="J25" s="28"/>
      <c r="K25" s="13">
        <f t="shared" si="0"/>
        <v>0</v>
      </c>
      <c r="L25" s="12"/>
      <c r="M25" s="13">
        <f t="shared" si="1"/>
        <v>0</v>
      </c>
      <c r="N25" s="12"/>
      <c r="O25" s="12"/>
      <c r="P25" s="13">
        <f t="shared" si="3"/>
        <v>0</v>
      </c>
      <c r="Q25" s="13">
        <f t="shared" si="4"/>
        <v>0</v>
      </c>
      <c r="R25" s="13" t="s">
        <v>971</v>
      </c>
      <c r="S25" s="32" t="s">
        <v>580</v>
      </c>
    </row>
  </sheetData>
  <sortState ref="A6:S26">
    <sortCondition descending="1" ref="Q6:Q26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5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 r:id="rId1"/>
  <ignoredErrors>
    <ignoredError sqref="H6:H2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BN27"/>
  <sheetViews>
    <sheetView zoomScale="70" zoomScaleNormal="70" workbookViewId="0">
      <selection activeCell="G35" sqref="G35"/>
    </sheetView>
  </sheetViews>
  <sheetFormatPr defaultColWidth="8.7109375" defaultRowHeight="15"/>
  <cols>
    <col min="2" max="2" width="16.85546875" customWidth="1"/>
    <col min="3" max="3" width="17.7109375" customWidth="1"/>
    <col min="4" max="4" width="20.85546875" customWidth="1"/>
    <col min="5" max="5" width="8.7109375" customWidth="1"/>
    <col min="6" max="6" width="16.85546875" customWidth="1"/>
    <col min="7" max="7" width="29" customWidth="1"/>
    <col min="8" max="8" width="13.42578125" customWidth="1"/>
    <col min="9" max="9" width="16.7109375" customWidth="1"/>
    <col min="10" max="10" width="12.28515625" customWidth="1"/>
    <col min="11" max="11" width="11.140625" customWidth="1"/>
    <col min="12" max="12" width="18.7109375" customWidth="1"/>
    <col min="13" max="13" width="16.5703125" customWidth="1"/>
    <col min="14" max="14" width="16.85546875" customWidth="1"/>
    <col min="15" max="15" width="18" customWidth="1"/>
    <col min="16" max="16" width="12.85546875" customWidth="1"/>
    <col min="17" max="17" width="16.140625" customWidth="1"/>
    <col min="18" max="18" width="17" customWidth="1"/>
    <col min="19" max="19" width="40.28515625" customWidth="1"/>
  </cols>
  <sheetData>
    <row r="1" spans="1:66" ht="54.75" customHeight="1">
      <c r="A1" s="126" t="s">
        <v>208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66" ht="15" customHeight="1">
      <c r="A2" s="135" t="s">
        <v>1</v>
      </c>
      <c r="B2" s="135" t="s">
        <v>2</v>
      </c>
      <c r="C2" s="135"/>
      <c r="D2" s="135"/>
      <c r="E2" s="135" t="s">
        <v>3</v>
      </c>
      <c r="F2" s="135" t="s">
        <v>4</v>
      </c>
      <c r="G2" s="135" t="s">
        <v>5</v>
      </c>
      <c r="H2" s="135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1" t="s">
        <v>11</v>
      </c>
      <c r="S2" s="136" t="s">
        <v>12</v>
      </c>
    </row>
    <row r="3" spans="1:66" ht="15" customHeight="1">
      <c r="A3" s="135"/>
      <c r="B3" s="135"/>
      <c r="C3" s="135"/>
      <c r="D3" s="135"/>
      <c r="E3" s="135"/>
      <c r="F3" s="135"/>
      <c r="G3" s="135"/>
      <c r="H3" s="135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6"/>
    </row>
    <row r="4" spans="1:66" ht="21" customHeight="1">
      <c r="A4" s="135"/>
      <c r="B4" s="135"/>
      <c r="C4" s="135"/>
      <c r="D4" s="135"/>
      <c r="E4" s="135"/>
      <c r="F4" s="135"/>
      <c r="G4" s="135"/>
      <c r="H4" s="135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6"/>
    </row>
    <row r="5" spans="1:66" ht="102.7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66" ht="20.25" customHeight="1">
      <c r="A6" s="86">
        <v>1</v>
      </c>
      <c r="B6" s="87" t="s">
        <v>223</v>
      </c>
      <c r="C6" s="87" t="s">
        <v>230</v>
      </c>
      <c r="D6" s="87" t="s">
        <v>85</v>
      </c>
      <c r="E6" s="88" t="s">
        <v>79</v>
      </c>
      <c r="F6" s="77">
        <v>40275</v>
      </c>
      <c r="G6" s="85" t="s">
        <v>407</v>
      </c>
      <c r="H6" s="82" t="s">
        <v>861</v>
      </c>
      <c r="I6" s="83" t="s">
        <v>408</v>
      </c>
      <c r="J6" s="84">
        <v>9</v>
      </c>
      <c r="K6" s="91">
        <f t="shared" ref="K6:K27" si="0">20*J6/46.5</f>
        <v>3.870967741935484</v>
      </c>
      <c r="L6" s="84">
        <v>18</v>
      </c>
      <c r="M6" s="91">
        <f t="shared" ref="M6:M27" si="1">40*L6/20</f>
        <v>36</v>
      </c>
      <c r="N6" s="84">
        <v>70.53</v>
      </c>
      <c r="O6" s="91">
        <f t="shared" ref="O6:O23" si="2">40*61.43/N6</f>
        <v>34.839075570679142</v>
      </c>
      <c r="P6" s="91">
        <f t="shared" ref="P6:P27" si="3">SUM(M6,O6)</f>
        <v>70.839075570679142</v>
      </c>
      <c r="Q6" s="91">
        <f t="shared" ref="Q6:Q27" si="4">SUM(K6,P6)</f>
        <v>74.71004331261463</v>
      </c>
      <c r="R6" s="91" t="s">
        <v>968</v>
      </c>
      <c r="S6" s="85" t="s">
        <v>430</v>
      </c>
    </row>
    <row r="7" spans="1:66" s="25" customFormat="1" ht="21" customHeight="1">
      <c r="A7" s="86">
        <v>2</v>
      </c>
      <c r="B7" s="31" t="s">
        <v>155</v>
      </c>
      <c r="C7" s="31" t="s">
        <v>156</v>
      </c>
      <c r="D7" s="31" t="s">
        <v>104</v>
      </c>
      <c r="E7" s="45" t="s">
        <v>79</v>
      </c>
      <c r="F7" s="44" t="s">
        <v>745</v>
      </c>
      <c r="G7" s="32" t="s">
        <v>35</v>
      </c>
      <c r="H7" s="81" t="s">
        <v>872</v>
      </c>
      <c r="I7" s="32" t="s">
        <v>419</v>
      </c>
      <c r="J7" s="12">
        <v>9.5</v>
      </c>
      <c r="K7" s="13">
        <f t="shared" si="0"/>
        <v>4.086021505376344</v>
      </c>
      <c r="L7" s="12">
        <v>16</v>
      </c>
      <c r="M7" s="13">
        <f t="shared" si="1"/>
        <v>32</v>
      </c>
      <c r="N7" s="12">
        <v>67.47</v>
      </c>
      <c r="O7" s="13">
        <f t="shared" si="2"/>
        <v>36.419149251519194</v>
      </c>
      <c r="P7" s="13">
        <f t="shared" si="3"/>
        <v>68.419149251519201</v>
      </c>
      <c r="Q7" s="13">
        <f t="shared" si="4"/>
        <v>72.505170756895552</v>
      </c>
      <c r="R7" s="13" t="s">
        <v>969</v>
      </c>
      <c r="S7" s="32" t="s">
        <v>80</v>
      </c>
    </row>
    <row r="8" spans="1:66" s="10" customFormat="1" ht="18" customHeight="1">
      <c r="A8" s="86">
        <v>3</v>
      </c>
      <c r="B8" s="31" t="s">
        <v>391</v>
      </c>
      <c r="C8" s="31" t="s">
        <v>209</v>
      </c>
      <c r="D8" s="31" t="s">
        <v>392</v>
      </c>
      <c r="E8" s="38" t="s">
        <v>79</v>
      </c>
      <c r="F8" s="54" t="s">
        <v>743</v>
      </c>
      <c r="G8" s="32" t="s">
        <v>63</v>
      </c>
      <c r="H8" s="81" t="s">
        <v>863</v>
      </c>
      <c r="I8" s="32" t="s">
        <v>410</v>
      </c>
      <c r="J8" s="12">
        <v>10.5</v>
      </c>
      <c r="K8" s="13">
        <f t="shared" si="0"/>
        <v>4.5161290322580649</v>
      </c>
      <c r="L8" s="12">
        <v>15.6</v>
      </c>
      <c r="M8" s="13">
        <f t="shared" si="1"/>
        <v>31.2</v>
      </c>
      <c r="N8" s="12">
        <v>67.3</v>
      </c>
      <c r="O8" s="13">
        <f t="shared" si="2"/>
        <v>36.511144130757799</v>
      </c>
      <c r="P8" s="13">
        <f t="shared" si="3"/>
        <v>67.711144130757802</v>
      </c>
      <c r="Q8" s="13">
        <f t="shared" si="4"/>
        <v>72.227273163015866</v>
      </c>
      <c r="R8" s="13" t="s">
        <v>969</v>
      </c>
      <c r="S8" s="32" t="s">
        <v>64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</row>
    <row r="9" spans="1:66" s="10" customFormat="1" ht="18" customHeight="1">
      <c r="A9" s="86">
        <v>4</v>
      </c>
      <c r="B9" s="31" t="s">
        <v>173</v>
      </c>
      <c r="C9" s="31" t="s">
        <v>174</v>
      </c>
      <c r="D9" s="31" t="s">
        <v>154</v>
      </c>
      <c r="E9" s="38" t="s">
        <v>79</v>
      </c>
      <c r="F9" s="47" t="s">
        <v>746</v>
      </c>
      <c r="G9" s="32" t="s">
        <v>22</v>
      </c>
      <c r="H9" s="81" t="s">
        <v>874</v>
      </c>
      <c r="I9" s="32" t="s">
        <v>421</v>
      </c>
      <c r="J9" s="12">
        <v>10</v>
      </c>
      <c r="K9" s="13">
        <f t="shared" si="0"/>
        <v>4.301075268817204</v>
      </c>
      <c r="L9" s="12">
        <v>14.4</v>
      </c>
      <c r="M9" s="13">
        <f t="shared" si="1"/>
        <v>28.8</v>
      </c>
      <c r="N9" s="12">
        <v>63.53</v>
      </c>
      <c r="O9" s="13">
        <f t="shared" si="2"/>
        <v>38.677790020462773</v>
      </c>
      <c r="P9" s="13">
        <f t="shared" si="3"/>
        <v>67.477790020462777</v>
      </c>
      <c r="Q9" s="13">
        <f t="shared" si="4"/>
        <v>71.778865289279977</v>
      </c>
      <c r="R9" s="13" t="s">
        <v>969</v>
      </c>
      <c r="S9" s="32" t="s">
        <v>123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</row>
    <row r="10" spans="1:66" s="19" customFormat="1" ht="18" customHeight="1">
      <c r="A10" s="86">
        <v>5</v>
      </c>
      <c r="B10" s="31" t="s">
        <v>396</v>
      </c>
      <c r="C10" s="31" t="s">
        <v>397</v>
      </c>
      <c r="D10" s="31" t="s">
        <v>217</v>
      </c>
      <c r="E10" s="38" t="s">
        <v>79</v>
      </c>
      <c r="F10" s="78">
        <v>40234</v>
      </c>
      <c r="G10" s="32" t="s">
        <v>40</v>
      </c>
      <c r="H10" s="81" t="s">
        <v>871</v>
      </c>
      <c r="I10" s="32" t="s">
        <v>418</v>
      </c>
      <c r="J10" s="12">
        <v>6</v>
      </c>
      <c r="K10" s="13">
        <f t="shared" si="0"/>
        <v>2.5806451612903225</v>
      </c>
      <c r="L10" s="12">
        <v>14.7</v>
      </c>
      <c r="M10" s="13">
        <f t="shared" si="1"/>
        <v>29.4</v>
      </c>
      <c r="N10" s="12">
        <v>62.53</v>
      </c>
      <c r="O10" s="13">
        <f t="shared" si="2"/>
        <v>39.296337757876216</v>
      </c>
      <c r="P10" s="13">
        <f t="shared" si="3"/>
        <v>68.696337757876222</v>
      </c>
      <c r="Q10" s="13">
        <f t="shared" si="4"/>
        <v>71.276982919166542</v>
      </c>
      <c r="R10" s="13" t="s">
        <v>969</v>
      </c>
      <c r="S10" s="32" t="s">
        <v>131</v>
      </c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</row>
    <row r="11" spans="1:66" s="10" customFormat="1" ht="18" customHeight="1">
      <c r="A11" s="86">
        <v>6</v>
      </c>
      <c r="B11" s="31" t="s">
        <v>149</v>
      </c>
      <c r="C11" s="31" t="s">
        <v>150</v>
      </c>
      <c r="D11" s="31" t="s">
        <v>151</v>
      </c>
      <c r="E11" s="38" t="s">
        <v>79</v>
      </c>
      <c r="F11" s="48">
        <v>40393</v>
      </c>
      <c r="G11" s="32" t="s">
        <v>58</v>
      </c>
      <c r="H11" s="81" t="s">
        <v>869</v>
      </c>
      <c r="I11" s="32" t="s">
        <v>416</v>
      </c>
      <c r="J11" s="12">
        <v>7.5</v>
      </c>
      <c r="K11" s="13">
        <f t="shared" si="0"/>
        <v>3.225806451612903</v>
      </c>
      <c r="L11" s="12">
        <v>14.5</v>
      </c>
      <c r="M11" s="13">
        <f t="shared" si="1"/>
        <v>29</v>
      </c>
      <c r="N11" s="12">
        <v>63.62</v>
      </c>
      <c r="O11" s="13">
        <f t="shared" si="2"/>
        <v>38.623074504872683</v>
      </c>
      <c r="P11" s="13">
        <f t="shared" si="3"/>
        <v>67.623074504872676</v>
      </c>
      <c r="Q11" s="13">
        <f t="shared" si="4"/>
        <v>70.848880956485573</v>
      </c>
      <c r="R11" s="13" t="s">
        <v>969</v>
      </c>
      <c r="S11" s="32" t="s">
        <v>137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</row>
    <row r="12" spans="1:66" s="10" customFormat="1" ht="18" customHeight="1">
      <c r="A12" s="86">
        <v>7</v>
      </c>
      <c r="B12" s="31" t="s">
        <v>403</v>
      </c>
      <c r="C12" s="31" t="s">
        <v>404</v>
      </c>
      <c r="D12" s="31" t="s">
        <v>405</v>
      </c>
      <c r="E12" s="38" t="s">
        <v>79</v>
      </c>
      <c r="F12" s="44" t="s">
        <v>748</v>
      </c>
      <c r="G12" s="32" t="s">
        <v>35</v>
      </c>
      <c r="H12" s="81" t="s">
        <v>879</v>
      </c>
      <c r="I12" s="32" t="s">
        <v>426</v>
      </c>
      <c r="J12" s="28">
        <v>5.5</v>
      </c>
      <c r="K12" s="13">
        <f t="shared" si="0"/>
        <v>2.3655913978494625</v>
      </c>
      <c r="L12" s="12">
        <v>17.5</v>
      </c>
      <c r="M12" s="13">
        <f t="shared" si="1"/>
        <v>35</v>
      </c>
      <c r="N12" s="12">
        <v>73.84</v>
      </c>
      <c r="O12" s="13">
        <f t="shared" si="2"/>
        <v>33.277356446370526</v>
      </c>
      <c r="P12" s="13">
        <f t="shared" si="3"/>
        <v>68.277356446370533</v>
      </c>
      <c r="Q12" s="13">
        <f t="shared" si="4"/>
        <v>70.642947844219989</v>
      </c>
      <c r="R12" s="13" t="s">
        <v>969</v>
      </c>
      <c r="S12" s="32" t="s">
        <v>80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</row>
    <row r="13" spans="1:66" s="10" customFormat="1" ht="18" customHeight="1">
      <c r="A13" s="86">
        <v>8</v>
      </c>
      <c r="B13" s="31" t="s">
        <v>394</v>
      </c>
      <c r="C13" s="31" t="s">
        <v>96</v>
      </c>
      <c r="D13" s="31" t="s">
        <v>395</v>
      </c>
      <c r="E13" s="38" t="s">
        <v>79</v>
      </c>
      <c r="F13" s="55">
        <v>40445</v>
      </c>
      <c r="G13" s="32" t="s">
        <v>27</v>
      </c>
      <c r="H13" s="81" t="s">
        <v>870</v>
      </c>
      <c r="I13" s="32" t="s">
        <v>417</v>
      </c>
      <c r="J13" s="12">
        <v>8</v>
      </c>
      <c r="K13" s="13">
        <f t="shared" si="0"/>
        <v>3.4408602150537635</v>
      </c>
      <c r="L13" s="12">
        <v>20</v>
      </c>
      <c r="M13" s="13">
        <f t="shared" si="1"/>
        <v>40</v>
      </c>
      <c r="N13" s="12">
        <v>90.96</v>
      </c>
      <c r="O13" s="13">
        <f t="shared" si="2"/>
        <v>27.014072119613015</v>
      </c>
      <c r="P13" s="13">
        <f t="shared" si="3"/>
        <v>67.014072119613019</v>
      </c>
      <c r="Q13" s="13">
        <f t="shared" si="4"/>
        <v>70.454932334666779</v>
      </c>
      <c r="R13" s="13" t="s">
        <v>970</v>
      </c>
      <c r="S13" s="32" t="s">
        <v>31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</row>
    <row r="14" spans="1:66" s="10" customFormat="1" ht="18" customHeight="1">
      <c r="A14" s="86">
        <v>9</v>
      </c>
      <c r="B14" s="31" t="s">
        <v>393</v>
      </c>
      <c r="C14" s="31" t="s">
        <v>153</v>
      </c>
      <c r="D14" s="31" t="s">
        <v>94</v>
      </c>
      <c r="E14" s="38" t="s">
        <v>79</v>
      </c>
      <c r="F14" s="49">
        <v>40194</v>
      </c>
      <c r="G14" s="32" t="s">
        <v>27</v>
      </c>
      <c r="H14" s="81" t="s">
        <v>868</v>
      </c>
      <c r="I14" s="32" t="s">
        <v>415</v>
      </c>
      <c r="J14" s="12">
        <v>4</v>
      </c>
      <c r="K14" s="13">
        <f t="shared" si="0"/>
        <v>1.7204301075268817</v>
      </c>
      <c r="L14" s="12">
        <v>18</v>
      </c>
      <c r="M14" s="13">
        <f t="shared" si="1"/>
        <v>36</v>
      </c>
      <c r="N14" s="12">
        <v>80.81</v>
      </c>
      <c r="O14" s="13">
        <f t="shared" si="2"/>
        <v>30.407127830714018</v>
      </c>
      <c r="P14" s="13">
        <f t="shared" si="3"/>
        <v>66.407127830714018</v>
      </c>
      <c r="Q14" s="13">
        <f t="shared" si="4"/>
        <v>68.127557938240898</v>
      </c>
      <c r="R14" s="13" t="s">
        <v>970</v>
      </c>
      <c r="S14" s="32" t="s">
        <v>117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</row>
    <row r="15" spans="1:66" s="10" customFormat="1" ht="18" customHeight="1">
      <c r="A15" s="86">
        <v>10</v>
      </c>
      <c r="B15" s="31" t="s">
        <v>168</v>
      </c>
      <c r="C15" s="31" t="s">
        <v>169</v>
      </c>
      <c r="D15" s="31" t="s">
        <v>170</v>
      </c>
      <c r="E15" s="38" t="s">
        <v>79</v>
      </c>
      <c r="F15" s="48">
        <v>40248</v>
      </c>
      <c r="G15" s="32" t="s">
        <v>134</v>
      </c>
      <c r="H15" s="81" t="s">
        <v>867</v>
      </c>
      <c r="I15" s="32" t="s">
        <v>414</v>
      </c>
      <c r="J15" s="12">
        <v>10.5</v>
      </c>
      <c r="K15" s="13">
        <f t="shared" si="0"/>
        <v>4.5161290322580649</v>
      </c>
      <c r="L15" s="12">
        <v>16.3</v>
      </c>
      <c r="M15" s="13">
        <f t="shared" si="1"/>
        <v>32.6</v>
      </c>
      <c r="N15" s="12">
        <v>83.42</v>
      </c>
      <c r="O15" s="13">
        <f t="shared" si="2"/>
        <v>29.455766003356505</v>
      </c>
      <c r="P15" s="13">
        <f t="shared" si="3"/>
        <v>62.05576600335651</v>
      </c>
      <c r="Q15" s="13">
        <f t="shared" si="4"/>
        <v>66.571895035614574</v>
      </c>
      <c r="R15" s="13" t="s">
        <v>970</v>
      </c>
      <c r="S15" s="32" t="s">
        <v>135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</row>
    <row r="16" spans="1:66" s="10" customFormat="1" ht="18" customHeight="1">
      <c r="A16" s="86">
        <v>11</v>
      </c>
      <c r="B16" s="31" t="s">
        <v>147</v>
      </c>
      <c r="C16" s="32" t="s">
        <v>81</v>
      </c>
      <c r="D16" s="32" t="s">
        <v>148</v>
      </c>
      <c r="E16" s="38" t="s">
        <v>79</v>
      </c>
      <c r="F16" s="44" t="s">
        <v>744</v>
      </c>
      <c r="G16" s="32" t="s">
        <v>35</v>
      </c>
      <c r="H16" s="81" t="s">
        <v>865</v>
      </c>
      <c r="I16" s="32" t="s">
        <v>412</v>
      </c>
      <c r="J16" s="12">
        <v>6</v>
      </c>
      <c r="K16" s="13">
        <f t="shared" si="0"/>
        <v>2.5806451612903225</v>
      </c>
      <c r="L16" s="12">
        <v>13</v>
      </c>
      <c r="M16" s="13">
        <f t="shared" si="1"/>
        <v>26</v>
      </c>
      <c r="N16" s="12">
        <v>66.77</v>
      </c>
      <c r="O16" s="13">
        <f t="shared" si="2"/>
        <v>36.800958514302827</v>
      </c>
      <c r="P16" s="13">
        <f t="shared" si="3"/>
        <v>62.800958514302827</v>
      </c>
      <c r="Q16" s="13">
        <f t="shared" si="4"/>
        <v>65.381603675593155</v>
      </c>
      <c r="R16" s="13" t="s">
        <v>970</v>
      </c>
      <c r="S16" s="32" t="s">
        <v>80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</row>
    <row r="17" spans="1:66" s="19" customFormat="1" ht="18" customHeight="1">
      <c r="A17" s="86">
        <v>12</v>
      </c>
      <c r="B17" s="31" t="s">
        <v>157</v>
      </c>
      <c r="C17" s="32" t="s">
        <v>156</v>
      </c>
      <c r="D17" s="32" t="s">
        <v>158</v>
      </c>
      <c r="E17" s="38" t="s">
        <v>79</v>
      </c>
      <c r="F17" s="48">
        <v>40419</v>
      </c>
      <c r="G17" s="32" t="s">
        <v>22</v>
      </c>
      <c r="H17" s="81" t="s">
        <v>866</v>
      </c>
      <c r="I17" s="32" t="s">
        <v>413</v>
      </c>
      <c r="J17" s="12">
        <v>10</v>
      </c>
      <c r="K17" s="13">
        <f t="shared" si="0"/>
        <v>4.301075268817204</v>
      </c>
      <c r="L17" s="12">
        <v>15.4</v>
      </c>
      <c r="M17" s="13">
        <f t="shared" si="1"/>
        <v>30.8</v>
      </c>
      <c r="N17" s="12">
        <v>86.88</v>
      </c>
      <c r="O17" s="13">
        <f t="shared" si="2"/>
        <v>28.28268876611418</v>
      </c>
      <c r="P17" s="13">
        <f t="shared" si="3"/>
        <v>59.082688766114181</v>
      </c>
      <c r="Q17" s="13">
        <f t="shared" si="4"/>
        <v>63.383764034931389</v>
      </c>
      <c r="R17" s="13" t="s">
        <v>970</v>
      </c>
      <c r="S17" s="32" t="s">
        <v>123</v>
      </c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</row>
    <row r="18" spans="1:66" s="19" customFormat="1" ht="18" customHeight="1">
      <c r="A18" s="86">
        <v>13</v>
      </c>
      <c r="B18" s="31" t="s">
        <v>152</v>
      </c>
      <c r="C18" s="31" t="s">
        <v>153</v>
      </c>
      <c r="D18" s="31" t="s">
        <v>154</v>
      </c>
      <c r="E18" s="38" t="s">
        <v>79</v>
      </c>
      <c r="F18" s="40">
        <v>40255</v>
      </c>
      <c r="G18" s="32" t="s">
        <v>58</v>
      </c>
      <c r="H18" s="81" t="s">
        <v>876</v>
      </c>
      <c r="I18" s="32" t="s">
        <v>423</v>
      </c>
      <c r="J18" s="28">
        <v>10</v>
      </c>
      <c r="K18" s="13">
        <f t="shared" si="0"/>
        <v>4.301075268817204</v>
      </c>
      <c r="L18" s="12">
        <v>14.9</v>
      </c>
      <c r="M18" s="13">
        <f t="shared" si="1"/>
        <v>29.8</v>
      </c>
      <c r="N18" s="12">
        <v>101.32</v>
      </c>
      <c r="O18" s="13">
        <f t="shared" si="2"/>
        <v>24.251875246742994</v>
      </c>
      <c r="P18" s="13">
        <f t="shared" si="3"/>
        <v>54.051875246742995</v>
      </c>
      <c r="Q18" s="13">
        <f t="shared" si="4"/>
        <v>58.352950515560195</v>
      </c>
      <c r="R18" s="13" t="s">
        <v>970</v>
      </c>
      <c r="S18" s="32" t="s">
        <v>137</v>
      </c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</row>
    <row r="19" spans="1:66" s="19" customFormat="1" ht="18" customHeight="1">
      <c r="A19" s="86">
        <v>14</v>
      </c>
      <c r="B19" s="31" t="s">
        <v>401</v>
      </c>
      <c r="C19" s="31" t="s">
        <v>402</v>
      </c>
      <c r="D19" s="31" t="s">
        <v>217</v>
      </c>
      <c r="E19" s="38" t="s">
        <v>79</v>
      </c>
      <c r="F19" s="40">
        <v>40538</v>
      </c>
      <c r="G19" s="32" t="s">
        <v>40</v>
      </c>
      <c r="H19" s="81" t="s">
        <v>878</v>
      </c>
      <c r="I19" s="32" t="s">
        <v>425</v>
      </c>
      <c r="J19" s="28">
        <v>8</v>
      </c>
      <c r="K19" s="13">
        <f t="shared" si="0"/>
        <v>3.4408602150537635</v>
      </c>
      <c r="L19" s="12">
        <v>15.1</v>
      </c>
      <c r="M19" s="13">
        <f t="shared" si="1"/>
        <v>30.2</v>
      </c>
      <c r="N19" s="12">
        <v>100.32</v>
      </c>
      <c r="O19" s="13">
        <f t="shared" si="2"/>
        <v>24.493620414673046</v>
      </c>
      <c r="P19" s="13">
        <f t="shared" si="3"/>
        <v>54.693620414673049</v>
      </c>
      <c r="Q19" s="13">
        <f t="shared" si="4"/>
        <v>58.134480629726809</v>
      </c>
      <c r="R19" s="13" t="s">
        <v>970</v>
      </c>
      <c r="S19" s="32" t="s">
        <v>131</v>
      </c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</row>
    <row r="20" spans="1:66" s="10" customFormat="1" ht="18" customHeight="1">
      <c r="A20" s="86">
        <v>15</v>
      </c>
      <c r="B20" s="31" t="s">
        <v>406</v>
      </c>
      <c r="C20" s="31" t="s">
        <v>273</v>
      </c>
      <c r="D20" s="31" t="s">
        <v>154</v>
      </c>
      <c r="E20" s="38" t="s">
        <v>79</v>
      </c>
      <c r="F20" s="54" t="s">
        <v>749</v>
      </c>
      <c r="G20" s="32" t="s">
        <v>63</v>
      </c>
      <c r="H20" s="81" t="s">
        <v>880</v>
      </c>
      <c r="I20" s="32" t="s">
        <v>427</v>
      </c>
      <c r="J20" s="28">
        <v>5.5</v>
      </c>
      <c r="K20" s="13">
        <f t="shared" si="0"/>
        <v>2.3655913978494625</v>
      </c>
      <c r="L20" s="12">
        <v>15.2</v>
      </c>
      <c r="M20" s="13">
        <f t="shared" si="1"/>
        <v>30.4</v>
      </c>
      <c r="N20" s="12">
        <v>97.98</v>
      </c>
      <c r="O20" s="13">
        <f t="shared" si="2"/>
        <v>25.078587466829962</v>
      </c>
      <c r="P20" s="13">
        <f t="shared" si="3"/>
        <v>55.478587466829964</v>
      </c>
      <c r="Q20" s="13">
        <f t="shared" si="4"/>
        <v>57.844178864679428</v>
      </c>
      <c r="R20" s="13" t="s">
        <v>970</v>
      </c>
      <c r="S20" s="32" t="s">
        <v>64</v>
      </c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0" customFormat="1" ht="18" customHeight="1">
      <c r="A21" s="86">
        <v>16</v>
      </c>
      <c r="B21" s="31" t="s">
        <v>171</v>
      </c>
      <c r="C21" s="31" t="s">
        <v>98</v>
      </c>
      <c r="D21" s="31" t="s">
        <v>172</v>
      </c>
      <c r="E21" s="38" t="s">
        <v>79</v>
      </c>
      <c r="F21" s="54" t="s">
        <v>747</v>
      </c>
      <c r="G21" s="32" t="s">
        <v>63</v>
      </c>
      <c r="H21" s="81" t="s">
        <v>877</v>
      </c>
      <c r="I21" s="32" t="s">
        <v>424</v>
      </c>
      <c r="J21" s="28">
        <v>4</v>
      </c>
      <c r="K21" s="13">
        <f t="shared" si="0"/>
        <v>1.7204301075268817</v>
      </c>
      <c r="L21" s="12">
        <v>14.7</v>
      </c>
      <c r="M21" s="13">
        <f t="shared" si="1"/>
        <v>29.4</v>
      </c>
      <c r="N21" s="12">
        <v>99.22</v>
      </c>
      <c r="O21" s="13">
        <f t="shared" si="2"/>
        <v>24.765168312840153</v>
      </c>
      <c r="P21" s="13">
        <f t="shared" si="3"/>
        <v>54.165168312840152</v>
      </c>
      <c r="Q21" s="13">
        <f t="shared" si="4"/>
        <v>55.885598420367032</v>
      </c>
      <c r="R21" s="13" t="s">
        <v>970</v>
      </c>
      <c r="S21" s="32" t="s">
        <v>110</v>
      </c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19" customFormat="1" ht="18" customHeight="1">
      <c r="A22" s="86">
        <v>17</v>
      </c>
      <c r="B22" s="31" t="s">
        <v>159</v>
      </c>
      <c r="C22" s="31" t="s">
        <v>98</v>
      </c>
      <c r="D22" s="31" t="s">
        <v>160</v>
      </c>
      <c r="E22" s="38" t="s">
        <v>79</v>
      </c>
      <c r="F22" s="40">
        <v>40396</v>
      </c>
      <c r="G22" s="32" t="s">
        <v>113</v>
      </c>
      <c r="H22" s="81" t="s">
        <v>881</v>
      </c>
      <c r="I22" s="32" t="s">
        <v>428</v>
      </c>
      <c r="J22" s="28">
        <v>6</v>
      </c>
      <c r="K22" s="13">
        <f t="shared" si="0"/>
        <v>2.5806451612903225</v>
      </c>
      <c r="L22" s="12">
        <v>13.9</v>
      </c>
      <c r="M22" s="13">
        <f t="shared" si="1"/>
        <v>27.8</v>
      </c>
      <c r="N22" s="12">
        <v>99.27</v>
      </c>
      <c r="O22" s="13">
        <f t="shared" si="2"/>
        <v>24.752694671099022</v>
      </c>
      <c r="P22" s="13">
        <f t="shared" si="3"/>
        <v>52.552694671099019</v>
      </c>
      <c r="Q22" s="13">
        <f t="shared" si="4"/>
        <v>55.133339832389339</v>
      </c>
      <c r="R22" s="13" t="s">
        <v>970</v>
      </c>
      <c r="S22" s="32" t="s">
        <v>114</v>
      </c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</row>
    <row r="23" spans="1:66" s="10" customFormat="1" ht="18" customHeight="1">
      <c r="A23" s="86">
        <v>18</v>
      </c>
      <c r="B23" s="31" t="s">
        <v>161</v>
      </c>
      <c r="C23" s="31" t="s">
        <v>96</v>
      </c>
      <c r="D23" s="31" t="s">
        <v>162</v>
      </c>
      <c r="E23" s="38" t="s">
        <v>79</v>
      </c>
      <c r="F23" s="55">
        <v>40269</v>
      </c>
      <c r="G23" s="32" t="s">
        <v>27</v>
      </c>
      <c r="H23" s="81" t="s">
        <v>864</v>
      </c>
      <c r="I23" s="32" t="s">
        <v>411</v>
      </c>
      <c r="J23" s="12">
        <v>10.5</v>
      </c>
      <c r="K23" s="13">
        <f t="shared" si="0"/>
        <v>4.5161290322580649</v>
      </c>
      <c r="L23" s="12"/>
      <c r="M23" s="13">
        <f t="shared" si="1"/>
        <v>0</v>
      </c>
      <c r="N23" s="12">
        <v>61.43</v>
      </c>
      <c r="O23" s="13">
        <f t="shared" si="2"/>
        <v>40</v>
      </c>
      <c r="P23" s="13">
        <f t="shared" si="3"/>
        <v>40</v>
      </c>
      <c r="Q23" s="13">
        <f t="shared" si="4"/>
        <v>44.516129032258064</v>
      </c>
      <c r="R23" s="13" t="s">
        <v>970</v>
      </c>
      <c r="S23" s="32" t="s">
        <v>117</v>
      </c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</row>
    <row r="24" spans="1:66" s="10" customFormat="1" ht="18" customHeight="1">
      <c r="A24" s="86">
        <v>19</v>
      </c>
      <c r="B24" s="31" t="s">
        <v>390</v>
      </c>
      <c r="C24" s="31" t="s">
        <v>96</v>
      </c>
      <c r="D24" s="31" t="s">
        <v>85</v>
      </c>
      <c r="E24" s="38" t="s">
        <v>79</v>
      </c>
      <c r="F24" s="48">
        <v>40318</v>
      </c>
      <c r="G24" s="32" t="s">
        <v>58</v>
      </c>
      <c r="H24" s="81" t="s">
        <v>862</v>
      </c>
      <c r="I24" s="32" t="s">
        <v>409</v>
      </c>
      <c r="J24" s="12">
        <v>5.5</v>
      </c>
      <c r="K24" s="13">
        <f t="shared" si="0"/>
        <v>2.3655913978494625</v>
      </c>
      <c r="L24" s="12"/>
      <c r="M24" s="13">
        <f t="shared" si="1"/>
        <v>0</v>
      </c>
      <c r="O24" s="13"/>
      <c r="P24" s="13">
        <f t="shared" si="3"/>
        <v>0</v>
      </c>
      <c r="Q24" s="13">
        <f t="shared" si="4"/>
        <v>2.3655913978494625</v>
      </c>
      <c r="R24" s="13" t="s">
        <v>970</v>
      </c>
      <c r="S24" s="32" t="s">
        <v>137</v>
      </c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0" customFormat="1" ht="18" customHeight="1">
      <c r="A25" s="86">
        <v>20</v>
      </c>
      <c r="B25" s="31" t="s">
        <v>398</v>
      </c>
      <c r="C25" s="31" t="s">
        <v>259</v>
      </c>
      <c r="D25" s="31" t="s">
        <v>83</v>
      </c>
      <c r="E25" s="38" t="s">
        <v>79</v>
      </c>
      <c r="F25" s="48">
        <v>40335</v>
      </c>
      <c r="G25" s="32" t="s">
        <v>40</v>
      </c>
      <c r="H25" s="81" t="s">
        <v>873</v>
      </c>
      <c r="I25" s="32" t="s">
        <v>420</v>
      </c>
      <c r="J25" s="12"/>
      <c r="K25" s="13">
        <f t="shared" si="0"/>
        <v>0</v>
      </c>
      <c r="L25" s="12"/>
      <c r="M25" s="13">
        <f t="shared" si="1"/>
        <v>0</v>
      </c>
      <c r="N25" s="12"/>
      <c r="O25" s="13"/>
      <c r="P25" s="13">
        <f t="shared" si="3"/>
        <v>0</v>
      </c>
      <c r="Q25" s="13">
        <f t="shared" si="4"/>
        <v>0</v>
      </c>
      <c r="R25" s="13" t="s">
        <v>971</v>
      </c>
      <c r="S25" s="32" t="s">
        <v>131</v>
      </c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9" customFormat="1" ht="18" customHeight="1">
      <c r="A26" s="86">
        <v>21</v>
      </c>
      <c r="B26" s="31" t="s">
        <v>399</v>
      </c>
      <c r="C26" s="31" t="s">
        <v>400</v>
      </c>
      <c r="D26" s="31" t="s">
        <v>162</v>
      </c>
      <c r="E26" s="38" t="s">
        <v>79</v>
      </c>
      <c r="F26" s="48">
        <v>40453</v>
      </c>
      <c r="G26" s="32" t="s">
        <v>134</v>
      </c>
      <c r="H26" s="81" t="s">
        <v>875</v>
      </c>
      <c r="I26" s="32" t="s">
        <v>422</v>
      </c>
      <c r="J26" s="28"/>
      <c r="K26" s="13">
        <f t="shared" si="0"/>
        <v>0</v>
      </c>
      <c r="L26" s="12"/>
      <c r="M26" s="13">
        <f t="shared" si="1"/>
        <v>0</v>
      </c>
      <c r="N26" s="12"/>
      <c r="O26" s="13"/>
      <c r="P26" s="13">
        <f t="shared" si="3"/>
        <v>0</v>
      </c>
      <c r="Q26" s="13">
        <f t="shared" si="4"/>
        <v>0</v>
      </c>
      <c r="R26" s="13" t="s">
        <v>971</v>
      </c>
      <c r="S26" s="32" t="s">
        <v>431</v>
      </c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</row>
    <row r="27" spans="1:66" s="10" customFormat="1" ht="18" customHeight="1">
      <c r="A27" s="11">
        <v>22</v>
      </c>
      <c r="B27" s="34" t="s">
        <v>167</v>
      </c>
      <c r="C27" s="34" t="s">
        <v>81</v>
      </c>
      <c r="D27" s="34" t="s">
        <v>151</v>
      </c>
      <c r="E27" s="38" t="s">
        <v>79</v>
      </c>
      <c r="F27" s="48">
        <v>40228</v>
      </c>
      <c r="G27" s="35" t="s">
        <v>27</v>
      </c>
      <c r="H27" s="81" t="s">
        <v>882</v>
      </c>
      <c r="I27" s="32" t="s">
        <v>429</v>
      </c>
      <c r="J27" s="28"/>
      <c r="K27" s="13">
        <f t="shared" si="0"/>
        <v>0</v>
      </c>
      <c r="L27" s="12"/>
      <c r="M27" s="13">
        <f t="shared" si="1"/>
        <v>0</v>
      </c>
      <c r="N27" s="12"/>
      <c r="O27" s="13"/>
      <c r="P27" s="13">
        <f t="shared" si="3"/>
        <v>0</v>
      </c>
      <c r="Q27" s="13">
        <f t="shared" si="4"/>
        <v>0</v>
      </c>
      <c r="R27" s="13" t="s">
        <v>971</v>
      </c>
      <c r="S27" s="35" t="s">
        <v>28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</sheetData>
  <sortState ref="A6:S28">
    <sortCondition descending="1" ref="Q6:Q28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7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S25"/>
  <sheetViews>
    <sheetView topLeftCell="B2" zoomScale="90" zoomScaleNormal="90" workbookViewId="0">
      <selection activeCell="I6" sqref="I6:I25"/>
    </sheetView>
  </sheetViews>
  <sheetFormatPr defaultColWidth="8.7109375" defaultRowHeight="15"/>
  <cols>
    <col min="2" max="2" width="18.85546875" customWidth="1"/>
    <col min="3" max="3" width="16" customWidth="1"/>
    <col min="4" max="4" width="19.42578125" customWidth="1"/>
    <col min="5" max="5" width="8.7109375" customWidth="1"/>
    <col min="6" max="6" width="20" customWidth="1"/>
    <col min="7" max="7" width="27" customWidth="1"/>
    <col min="8" max="8" width="14.7109375" customWidth="1"/>
    <col min="9" max="9" width="16.140625" customWidth="1"/>
    <col min="10" max="10" width="13.140625" customWidth="1"/>
    <col min="11" max="11" width="12.85546875" customWidth="1"/>
    <col min="12" max="12" width="16.5703125" customWidth="1"/>
    <col min="13" max="13" width="17" customWidth="1"/>
    <col min="14" max="14" width="19" customWidth="1"/>
    <col min="15" max="15" width="17.28515625" customWidth="1"/>
    <col min="16" max="16" width="13" customWidth="1"/>
    <col min="17" max="17" width="14.140625" customWidth="1"/>
    <col min="18" max="18" width="15.42578125" customWidth="1"/>
    <col min="19" max="19" width="43" style="20" customWidth="1"/>
  </cols>
  <sheetData>
    <row r="1" spans="1:19" ht="51.75" customHeight="1">
      <c r="A1" s="126" t="s">
        <v>231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7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7"/>
    </row>
    <row r="4" spans="1:19" ht="21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7"/>
    </row>
    <row r="5" spans="1:19" ht="98.2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7"/>
    </row>
    <row r="6" spans="1:19" ht="21" customHeight="1">
      <c r="A6" s="89">
        <v>1</v>
      </c>
      <c r="B6" s="87" t="s">
        <v>204</v>
      </c>
      <c r="C6" s="85" t="s">
        <v>205</v>
      </c>
      <c r="D6" s="85" t="s">
        <v>206</v>
      </c>
      <c r="E6" s="88" t="s">
        <v>21</v>
      </c>
      <c r="F6" s="77">
        <v>39924</v>
      </c>
      <c r="G6" s="85" t="s">
        <v>58</v>
      </c>
      <c r="H6" s="82" t="s">
        <v>888</v>
      </c>
      <c r="I6" s="32" t="s">
        <v>672</v>
      </c>
      <c r="J6" s="104">
        <v>8</v>
      </c>
      <c r="K6" s="92">
        <f t="shared" ref="K6:K25" si="0">20*J6/46.5</f>
        <v>3.4408602150537635</v>
      </c>
      <c r="L6" s="104">
        <v>15.5</v>
      </c>
      <c r="M6" s="104">
        <f>40*L6/20</f>
        <v>31</v>
      </c>
      <c r="N6" s="104">
        <v>77.760000000000005</v>
      </c>
      <c r="O6" s="104">
        <f t="shared" ref="O6:O17" si="1">40*86.24/N6</f>
        <v>44.362139917695472</v>
      </c>
      <c r="P6" s="92">
        <f t="shared" ref="P6:P25" si="2">SUM(M6,O6)</f>
        <v>75.362139917695472</v>
      </c>
      <c r="Q6" s="92">
        <f t="shared" ref="Q6:Q25" si="3">SUM(K6,P6)</f>
        <v>78.803000132749233</v>
      </c>
      <c r="R6" s="92" t="s">
        <v>968</v>
      </c>
      <c r="S6" s="85" t="s">
        <v>137</v>
      </c>
    </row>
    <row r="7" spans="1:19" s="25" customFormat="1" ht="20.25" customHeight="1">
      <c r="A7" s="14">
        <v>2</v>
      </c>
      <c r="B7" s="31" t="s">
        <v>649</v>
      </c>
      <c r="C7" s="31" t="s">
        <v>54</v>
      </c>
      <c r="D7" s="31" t="s">
        <v>47</v>
      </c>
      <c r="E7" s="44" t="s">
        <v>21</v>
      </c>
      <c r="F7" s="40">
        <v>39991</v>
      </c>
      <c r="G7" s="32" t="s">
        <v>27</v>
      </c>
      <c r="H7" s="81" t="s">
        <v>883</v>
      </c>
      <c r="I7" s="32" t="s">
        <v>669</v>
      </c>
      <c r="J7" s="6">
        <v>5.5</v>
      </c>
      <c r="K7" s="21">
        <f t="shared" si="0"/>
        <v>2.3655913978494625</v>
      </c>
      <c r="L7" s="6">
        <v>18</v>
      </c>
      <c r="M7" s="104">
        <f t="shared" ref="M7:M25" si="4">40*L7/20</f>
        <v>36</v>
      </c>
      <c r="N7" s="6">
        <v>92.24</v>
      </c>
      <c r="O7" s="6">
        <f t="shared" si="1"/>
        <v>37.398091934084995</v>
      </c>
      <c r="P7" s="21">
        <f t="shared" si="2"/>
        <v>73.398091934084988</v>
      </c>
      <c r="Q7" s="21">
        <f t="shared" si="3"/>
        <v>75.763683331934445</v>
      </c>
      <c r="R7" s="21" t="s">
        <v>969</v>
      </c>
      <c r="S7" s="32" t="s">
        <v>117</v>
      </c>
    </row>
    <row r="8" spans="1:19" ht="18" customHeight="1">
      <c r="A8" s="14">
        <v>3</v>
      </c>
      <c r="B8" s="31" t="s">
        <v>663</v>
      </c>
      <c r="C8" s="31" t="s">
        <v>664</v>
      </c>
      <c r="D8" s="31" t="s">
        <v>665</v>
      </c>
      <c r="E8" s="37" t="s">
        <v>714</v>
      </c>
      <c r="F8" s="100">
        <v>40133</v>
      </c>
      <c r="G8" s="32" t="s">
        <v>194</v>
      </c>
      <c r="H8" s="81" t="s">
        <v>899</v>
      </c>
      <c r="I8" s="32" t="s">
        <v>679</v>
      </c>
      <c r="J8" s="28">
        <v>10.5</v>
      </c>
      <c r="K8" s="21">
        <f t="shared" si="0"/>
        <v>4.5161290322580649</v>
      </c>
      <c r="L8" s="6">
        <v>15</v>
      </c>
      <c r="M8" s="104">
        <f t="shared" si="4"/>
        <v>30</v>
      </c>
      <c r="N8" s="6">
        <v>86.24</v>
      </c>
      <c r="O8" s="6">
        <f t="shared" si="1"/>
        <v>40</v>
      </c>
      <c r="P8" s="21">
        <f t="shared" si="2"/>
        <v>70</v>
      </c>
      <c r="Q8" s="21">
        <f t="shared" si="3"/>
        <v>74.516129032258064</v>
      </c>
      <c r="R8" s="21" t="s">
        <v>969</v>
      </c>
      <c r="S8" s="32" t="s">
        <v>195</v>
      </c>
    </row>
    <row r="9" spans="1:19" s="9" customFormat="1" ht="18" customHeight="1">
      <c r="A9" s="89">
        <v>4</v>
      </c>
      <c r="B9" s="31" t="s">
        <v>181</v>
      </c>
      <c r="C9" s="31" t="s">
        <v>182</v>
      </c>
      <c r="D9" s="31" t="s">
        <v>183</v>
      </c>
      <c r="E9" s="38" t="s">
        <v>21</v>
      </c>
      <c r="F9" s="63">
        <v>40150</v>
      </c>
      <c r="G9" s="32" t="s">
        <v>63</v>
      </c>
      <c r="H9" s="81" t="s">
        <v>889</v>
      </c>
      <c r="I9" s="32" t="s">
        <v>673</v>
      </c>
      <c r="J9" s="6">
        <v>8</v>
      </c>
      <c r="K9" s="21">
        <f t="shared" si="0"/>
        <v>3.4408602150537635</v>
      </c>
      <c r="L9" s="6">
        <v>16.5</v>
      </c>
      <c r="M9" s="104">
        <f t="shared" si="4"/>
        <v>33</v>
      </c>
      <c r="N9" s="6">
        <v>98.38</v>
      </c>
      <c r="O9" s="6">
        <f t="shared" si="1"/>
        <v>35.064037405976826</v>
      </c>
      <c r="P9" s="21">
        <f t="shared" si="2"/>
        <v>68.064037405976819</v>
      </c>
      <c r="Q9" s="21">
        <f t="shared" si="3"/>
        <v>71.50489762103058</v>
      </c>
      <c r="R9" s="21" t="s">
        <v>969</v>
      </c>
      <c r="S9" s="32" t="s">
        <v>110</v>
      </c>
    </row>
    <row r="10" spans="1:19" ht="18" customHeight="1">
      <c r="A10" s="14">
        <v>5</v>
      </c>
      <c r="B10" s="31" t="s">
        <v>238</v>
      </c>
      <c r="C10" s="31" t="s">
        <v>136</v>
      </c>
      <c r="D10" s="31" t="s">
        <v>281</v>
      </c>
      <c r="E10" s="65" t="s">
        <v>21</v>
      </c>
      <c r="F10" s="51">
        <v>40050</v>
      </c>
      <c r="G10" s="32" t="s">
        <v>88</v>
      </c>
      <c r="H10" s="81" t="s">
        <v>895</v>
      </c>
      <c r="I10" s="139" t="s">
        <v>677</v>
      </c>
      <c r="J10" s="6">
        <v>4</v>
      </c>
      <c r="K10" s="21">
        <f t="shared" si="0"/>
        <v>1.7204301075268817</v>
      </c>
      <c r="L10" s="6">
        <v>20</v>
      </c>
      <c r="M10" s="104">
        <f t="shared" si="4"/>
        <v>40</v>
      </c>
      <c r="N10" s="6">
        <v>120.57</v>
      </c>
      <c r="O10" s="6">
        <f t="shared" si="1"/>
        <v>28.610765530397281</v>
      </c>
      <c r="P10" s="21">
        <f t="shared" si="2"/>
        <v>68.610765530397288</v>
      </c>
      <c r="Q10" s="21">
        <f t="shared" si="3"/>
        <v>70.331195637924168</v>
      </c>
      <c r="R10" s="21" t="s">
        <v>969</v>
      </c>
      <c r="S10" s="32" t="s">
        <v>89</v>
      </c>
    </row>
    <row r="11" spans="1:19" ht="18" customHeight="1">
      <c r="A11" s="14">
        <v>6</v>
      </c>
      <c r="B11" s="31" t="s">
        <v>656</v>
      </c>
      <c r="C11" s="31" t="s">
        <v>657</v>
      </c>
      <c r="D11" s="31" t="s">
        <v>109</v>
      </c>
      <c r="E11" s="38" t="s">
        <v>21</v>
      </c>
      <c r="F11" s="63">
        <v>39907</v>
      </c>
      <c r="G11" s="32" t="s">
        <v>63</v>
      </c>
      <c r="H11" s="81" t="s">
        <v>893</v>
      </c>
      <c r="I11" s="139" t="s">
        <v>676</v>
      </c>
      <c r="J11" s="6">
        <v>3.5</v>
      </c>
      <c r="K11" s="21">
        <f t="shared" si="0"/>
        <v>1.5053763440860215</v>
      </c>
      <c r="L11" s="6">
        <v>17</v>
      </c>
      <c r="M11" s="104">
        <f t="shared" si="4"/>
        <v>34</v>
      </c>
      <c r="N11" s="6">
        <v>98.95</v>
      </c>
      <c r="O11" s="6">
        <f t="shared" si="1"/>
        <v>34.86205154118241</v>
      </c>
      <c r="P11" s="21">
        <f t="shared" si="2"/>
        <v>68.86205154118241</v>
      </c>
      <c r="Q11" s="21">
        <f t="shared" si="3"/>
        <v>70.367427885268427</v>
      </c>
      <c r="R11" s="21" t="s">
        <v>969</v>
      </c>
      <c r="S11" s="32" t="s">
        <v>110</v>
      </c>
    </row>
    <row r="12" spans="1:19" ht="18" customHeight="1">
      <c r="A12" s="89">
        <v>7</v>
      </c>
      <c r="B12" s="31" t="s">
        <v>196</v>
      </c>
      <c r="C12" s="31" t="s">
        <v>197</v>
      </c>
      <c r="D12" s="31" t="s">
        <v>20</v>
      </c>
      <c r="E12" s="38" t="s">
        <v>714</v>
      </c>
      <c r="F12" s="40">
        <v>40000</v>
      </c>
      <c r="G12" s="32" t="s">
        <v>194</v>
      </c>
      <c r="H12" s="81" t="s">
        <v>886</v>
      </c>
      <c r="I12" s="32" t="s">
        <v>670</v>
      </c>
      <c r="J12" s="6">
        <v>7</v>
      </c>
      <c r="K12" s="21">
        <f t="shared" si="0"/>
        <v>3.010752688172043</v>
      </c>
      <c r="L12" s="6">
        <v>18</v>
      </c>
      <c r="M12" s="104">
        <f t="shared" si="4"/>
        <v>36</v>
      </c>
      <c r="N12" s="6">
        <v>118.48</v>
      </c>
      <c r="O12" s="6">
        <f t="shared" si="1"/>
        <v>29.115462525320726</v>
      </c>
      <c r="P12" s="21">
        <f t="shared" si="2"/>
        <v>65.115462525320723</v>
      </c>
      <c r="Q12" s="21">
        <f t="shared" si="3"/>
        <v>68.12621521349277</v>
      </c>
      <c r="R12" s="21" t="s">
        <v>970</v>
      </c>
      <c r="S12" s="32" t="s">
        <v>195</v>
      </c>
    </row>
    <row r="13" spans="1:19" ht="18" customHeight="1">
      <c r="A13" s="14">
        <v>8</v>
      </c>
      <c r="B13" s="31" t="s">
        <v>654</v>
      </c>
      <c r="C13" s="31" t="s">
        <v>129</v>
      </c>
      <c r="D13" s="31" t="s">
        <v>116</v>
      </c>
      <c r="E13" s="45" t="s">
        <v>21</v>
      </c>
      <c r="F13" s="44" t="s">
        <v>726</v>
      </c>
      <c r="G13" s="32" t="s">
        <v>277</v>
      </c>
      <c r="H13" s="81" t="s">
        <v>890</v>
      </c>
      <c r="I13" s="32" t="s">
        <v>674</v>
      </c>
      <c r="J13" s="6">
        <v>5.5</v>
      </c>
      <c r="K13" s="21">
        <f t="shared" si="0"/>
        <v>2.3655913978494625</v>
      </c>
      <c r="L13" s="6">
        <v>20</v>
      </c>
      <c r="M13" s="104">
        <f t="shared" si="4"/>
        <v>40</v>
      </c>
      <c r="N13" s="6">
        <v>141.84</v>
      </c>
      <c r="O13" s="6">
        <f t="shared" si="1"/>
        <v>24.320360970107163</v>
      </c>
      <c r="P13" s="21">
        <f t="shared" si="2"/>
        <v>64.32036097010716</v>
      </c>
      <c r="Q13" s="21">
        <f t="shared" si="3"/>
        <v>66.685952367956617</v>
      </c>
      <c r="R13" s="21" t="s">
        <v>970</v>
      </c>
      <c r="S13" s="32" t="s">
        <v>278</v>
      </c>
    </row>
    <row r="14" spans="1:19" ht="18" customHeight="1">
      <c r="A14" s="14">
        <v>9</v>
      </c>
      <c r="B14" s="31" t="s">
        <v>667</v>
      </c>
      <c r="C14" s="31" t="s">
        <v>74</v>
      </c>
      <c r="D14" s="31" t="s">
        <v>668</v>
      </c>
      <c r="E14" s="45" t="s">
        <v>21</v>
      </c>
      <c r="F14" s="40">
        <v>39814</v>
      </c>
      <c r="G14" s="32" t="s">
        <v>40</v>
      </c>
      <c r="H14" s="81" t="s">
        <v>902</v>
      </c>
      <c r="I14" s="32" t="s">
        <v>682</v>
      </c>
      <c r="J14" s="28">
        <v>4</v>
      </c>
      <c r="K14" s="21">
        <f t="shared" si="0"/>
        <v>1.7204301075268817</v>
      </c>
      <c r="L14" s="6">
        <v>18.399999999999999</v>
      </c>
      <c r="M14" s="104">
        <f t="shared" si="4"/>
        <v>36.799999999999997</v>
      </c>
      <c r="N14" s="6">
        <v>126.64</v>
      </c>
      <c r="O14" s="6">
        <f t="shared" si="1"/>
        <v>27.239418825015793</v>
      </c>
      <c r="P14" s="21">
        <f t="shared" si="2"/>
        <v>64.039418825015787</v>
      </c>
      <c r="Q14" s="21">
        <f t="shared" si="3"/>
        <v>65.759848932542667</v>
      </c>
      <c r="R14" s="21" t="s">
        <v>970</v>
      </c>
      <c r="S14" s="32" t="s">
        <v>131</v>
      </c>
    </row>
    <row r="15" spans="1:19" ht="18" customHeight="1">
      <c r="A15" s="89">
        <v>10</v>
      </c>
      <c r="B15" s="31" t="s">
        <v>185</v>
      </c>
      <c r="C15" s="31" t="s">
        <v>186</v>
      </c>
      <c r="D15" s="31" t="s">
        <v>187</v>
      </c>
      <c r="E15" s="45" t="s">
        <v>21</v>
      </c>
      <c r="F15" s="40">
        <v>40023</v>
      </c>
      <c r="G15" s="32" t="s">
        <v>188</v>
      </c>
      <c r="H15" s="81" t="s">
        <v>898</v>
      </c>
      <c r="I15" s="139" t="s">
        <v>679</v>
      </c>
      <c r="J15" s="6">
        <v>0</v>
      </c>
      <c r="K15" s="21">
        <f t="shared" si="0"/>
        <v>0</v>
      </c>
      <c r="L15" s="6">
        <v>19.5</v>
      </c>
      <c r="M15" s="104">
        <f t="shared" si="4"/>
        <v>39</v>
      </c>
      <c r="N15" s="6">
        <v>133.66999999999999</v>
      </c>
      <c r="O15" s="6">
        <f t="shared" si="1"/>
        <v>25.806837734719835</v>
      </c>
      <c r="P15" s="21">
        <f t="shared" si="2"/>
        <v>64.806837734719835</v>
      </c>
      <c r="Q15" s="21">
        <f t="shared" si="3"/>
        <v>64.806837734719835</v>
      </c>
      <c r="R15" s="21" t="s">
        <v>970</v>
      </c>
      <c r="S15" s="32" t="s">
        <v>189</v>
      </c>
    </row>
    <row r="16" spans="1:19" ht="18" customHeight="1">
      <c r="A16" s="14">
        <v>11</v>
      </c>
      <c r="B16" s="31" t="s">
        <v>666</v>
      </c>
      <c r="C16" s="31" t="s">
        <v>60</v>
      </c>
      <c r="D16" s="31" t="s">
        <v>116</v>
      </c>
      <c r="E16" s="37" t="s">
        <v>21</v>
      </c>
      <c r="F16" s="64">
        <v>40228</v>
      </c>
      <c r="G16" s="32" t="s">
        <v>63</v>
      </c>
      <c r="H16" s="81" t="s">
        <v>901</v>
      </c>
      <c r="I16" s="32" t="s">
        <v>681</v>
      </c>
      <c r="J16" s="28">
        <v>0</v>
      </c>
      <c r="K16" s="21">
        <f t="shared" si="0"/>
        <v>0</v>
      </c>
      <c r="L16" s="6">
        <v>19</v>
      </c>
      <c r="M16" s="104">
        <f t="shared" si="4"/>
        <v>38</v>
      </c>
      <c r="N16" s="6">
        <v>132.41</v>
      </c>
      <c r="O16" s="6">
        <f t="shared" si="1"/>
        <v>26.052412959746242</v>
      </c>
      <c r="P16" s="21">
        <f t="shared" si="2"/>
        <v>64.052412959746249</v>
      </c>
      <c r="Q16" s="21">
        <f t="shared" si="3"/>
        <v>64.052412959746249</v>
      </c>
      <c r="R16" s="21" t="s">
        <v>970</v>
      </c>
      <c r="S16" s="32" t="s">
        <v>110</v>
      </c>
    </row>
    <row r="17" spans="1:19" s="9" customFormat="1" ht="18" customHeight="1">
      <c r="A17" s="14">
        <v>12</v>
      </c>
      <c r="B17" s="31" t="s">
        <v>193</v>
      </c>
      <c r="C17" s="31" t="s">
        <v>38</v>
      </c>
      <c r="D17" s="31" t="s">
        <v>47</v>
      </c>
      <c r="E17" s="38" t="s">
        <v>21</v>
      </c>
      <c r="F17" s="47" t="s">
        <v>727</v>
      </c>
      <c r="G17" s="32" t="s">
        <v>194</v>
      </c>
      <c r="H17" s="81" t="s">
        <v>891</v>
      </c>
      <c r="I17" s="139" t="s">
        <v>675</v>
      </c>
      <c r="J17" s="6">
        <v>15</v>
      </c>
      <c r="K17" s="21">
        <f t="shared" si="0"/>
        <v>6.4516129032258061</v>
      </c>
      <c r="L17" s="6">
        <v>11</v>
      </c>
      <c r="M17" s="104">
        <f t="shared" si="4"/>
        <v>22</v>
      </c>
      <c r="N17" s="6">
        <v>118.47</v>
      </c>
      <c r="O17" s="6">
        <f t="shared" si="1"/>
        <v>29.117920148560817</v>
      </c>
      <c r="P17" s="21">
        <f t="shared" si="2"/>
        <v>51.117920148560813</v>
      </c>
      <c r="Q17" s="21">
        <f t="shared" si="3"/>
        <v>57.569533051786621</v>
      </c>
      <c r="R17" s="21" t="s">
        <v>970</v>
      </c>
      <c r="S17" s="32" t="s">
        <v>195</v>
      </c>
    </row>
    <row r="18" spans="1:19" ht="18" customHeight="1">
      <c r="A18" s="89">
        <v>13</v>
      </c>
      <c r="B18" s="31" t="s">
        <v>651</v>
      </c>
      <c r="C18" s="31" t="s">
        <v>72</v>
      </c>
      <c r="D18" s="31" t="s">
        <v>249</v>
      </c>
      <c r="E18" s="38" t="s">
        <v>21</v>
      </c>
      <c r="F18" s="48">
        <v>40089</v>
      </c>
      <c r="G18" s="32" t="s">
        <v>22</v>
      </c>
      <c r="H18" s="81" t="s">
        <v>885</v>
      </c>
      <c r="I18" s="139" t="s">
        <v>670</v>
      </c>
      <c r="J18" s="6">
        <v>9</v>
      </c>
      <c r="K18" s="21">
        <f t="shared" si="0"/>
        <v>3.870967741935484</v>
      </c>
      <c r="L18" s="6"/>
      <c r="M18" s="104">
        <f t="shared" si="4"/>
        <v>0</v>
      </c>
      <c r="N18" s="6"/>
      <c r="O18" s="6"/>
      <c r="P18" s="21">
        <f t="shared" si="2"/>
        <v>0</v>
      </c>
      <c r="Q18" s="21">
        <f t="shared" si="3"/>
        <v>3.870967741935484</v>
      </c>
      <c r="R18" s="21" t="s">
        <v>970</v>
      </c>
      <c r="S18" s="32" t="s">
        <v>272</v>
      </c>
    </row>
    <row r="19" spans="1:19" ht="18" customHeight="1">
      <c r="A19" s="14">
        <v>14</v>
      </c>
      <c r="B19" s="31" t="s">
        <v>652</v>
      </c>
      <c r="C19" s="32" t="s">
        <v>653</v>
      </c>
      <c r="D19" s="32" t="s">
        <v>30</v>
      </c>
      <c r="E19" s="38" t="s">
        <v>21</v>
      </c>
      <c r="F19" s="79">
        <v>40010</v>
      </c>
      <c r="G19" s="32" t="s">
        <v>22</v>
      </c>
      <c r="H19" s="81" t="s">
        <v>887</v>
      </c>
      <c r="I19" s="32" t="s">
        <v>671</v>
      </c>
      <c r="J19" s="6">
        <v>8</v>
      </c>
      <c r="K19" s="21">
        <f t="shared" si="0"/>
        <v>3.4408602150537635</v>
      </c>
      <c r="L19" s="6"/>
      <c r="M19" s="104">
        <f t="shared" si="4"/>
        <v>0</v>
      </c>
      <c r="N19" s="6"/>
      <c r="O19" s="6"/>
      <c r="P19" s="21">
        <f t="shared" si="2"/>
        <v>0</v>
      </c>
      <c r="Q19" s="21">
        <f t="shared" si="3"/>
        <v>3.4408602150537635</v>
      </c>
      <c r="R19" s="21" t="s">
        <v>970</v>
      </c>
      <c r="S19" s="32" t="s">
        <v>272</v>
      </c>
    </row>
    <row r="20" spans="1:19" ht="18" customHeight="1">
      <c r="A20" s="14">
        <v>15</v>
      </c>
      <c r="B20" s="31" t="s">
        <v>201</v>
      </c>
      <c r="C20" s="31" t="s">
        <v>72</v>
      </c>
      <c r="D20" s="31" t="s">
        <v>42</v>
      </c>
      <c r="E20" s="99" t="s">
        <v>21</v>
      </c>
      <c r="F20" s="102" t="s">
        <v>198</v>
      </c>
      <c r="G20" s="32" t="s">
        <v>43</v>
      </c>
      <c r="H20" s="81" t="s">
        <v>900</v>
      </c>
      <c r="I20" s="32" t="s">
        <v>680</v>
      </c>
      <c r="J20" s="28">
        <v>8</v>
      </c>
      <c r="K20" s="21">
        <f t="shared" si="0"/>
        <v>3.4408602150537635</v>
      </c>
      <c r="L20" s="6"/>
      <c r="M20" s="104">
        <f t="shared" si="4"/>
        <v>0</v>
      </c>
      <c r="N20" s="6"/>
      <c r="O20" s="6"/>
      <c r="P20" s="21">
        <f t="shared" si="2"/>
        <v>0</v>
      </c>
      <c r="Q20" s="21">
        <f t="shared" si="3"/>
        <v>3.4408602150537635</v>
      </c>
      <c r="R20" s="21" t="s">
        <v>970</v>
      </c>
      <c r="S20" s="32" t="s">
        <v>44</v>
      </c>
    </row>
    <row r="21" spans="1:19" s="9" customFormat="1" ht="18" customHeight="1">
      <c r="A21" s="89">
        <v>16</v>
      </c>
      <c r="B21" s="31" t="s">
        <v>650</v>
      </c>
      <c r="C21" s="31" t="s">
        <v>142</v>
      </c>
      <c r="D21" s="31" t="s">
        <v>281</v>
      </c>
      <c r="E21" s="66" t="s">
        <v>21</v>
      </c>
      <c r="F21" s="67">
        <v>39980</v>
      </c>
      <c r="G21" s="32" t="s">
        <v>58</v>
      </c>
      <c r="H21" s="81" t="s">
        <v>884</v>
      </c>
      <c r="I21" s="139" t="s">
        <v>983</v>
      </c>
      <c r="J21" s="6">
        <v>7</v>
      </c>
      <c r="K21" s="21">
        <f t="shared" si="0"/>
        <v>3.010752688172043</v>
      </c>
      <c r="L21" s="6"/>
      <c r="M21" s="104">
        <f t="shared" si="4"/>
        <v>0</v>
      </c>
      <c r="N21" s="6"/>
      <c r="O21" s="6"/>
      <c r="P21" s="21">
        <f t="shared" si="2"/>
        <v>0</v>
      </c>
      <c r="Q21" s="21">
        <f t="shared" si="3"/>
        <v>3.010752688172043</v>
      </c>
      <c r="R21" s="21" t="s">
        <v>970</v>
      </c>
      <c r="S21" s="32" t="s">
        <v>137</v>
      </c>
    </row>
    <row r="22" spans="1:19" ht="18" customHeight="1">
      <c r="A22" s="14">
        <v>17</v>
      </c>
      <c r="B22" s="31" t="s">
        <v>658</v>
      </c>
      <c r="C22" s="31" t="s">
        <v>659</v>
      </c>
      <c r="D22" s="31" t="s">
        <v>660</v>
      </c>
      <c r="E22" s="57" t="s">
        <v>21</v>
      </c>
      <c r="F22" s="68">
        <v>40099</v>
      </c>
      <c r="G22" s="32" t="s">
        <v>58</v>
      </c>
      <c r="H22" s="81" t="s">
        <v>894</v>
      </c>
      <c r="I22" s="32" t="s">
        <v>676</v>
      </c>
      <c r="J22" s="6">
        <v>4</v>
      </c>
      <c r="K22" s="21">
        <f t="shared" si="0"/>
        <v>1.7204301075268817</v>
      </c>
      <c r="L22" s="6"/>
      <c r="M22" s="104">
        <f t="shared" si="4"/>
        <v>0</v>
      </c>
      <c r="N22" s="6"/>
      <c r="O22" s="6"/>
      <c r="P22" s="21">
        <f t="shared" si="2"/>
        <v>0</v>
      </c>
      <c r="Q22" s="21">
        <f t="shared" si="3"/>
        <v>1.7204301075268817</v>
      </c>
      <c r="R22" s="21" t="s">
        <v>970</v>
      </c>
      <c r="S22" s="32" t="s">
        <v>137</v>
      </c>
    </row>
    <row r="23" spans="1:19" ht="18" customHeight="1">
      <c r="A23" s="14">
        <v>18</v>
      </c>
      <c r="B23" s="31" t="s">
        <v>199</v>
      </c>
      <c r="C23" s="31" t="s">
        <v>136</v>
      </c>
      <c r="D23" s="31" t="s">
        <v>192</v>
      </c>
      <c r="E23" s="66" t="s">
        <v>21</v>
      </c>
      <c r="F23" s="101">
        <v>39960</v>
      </c>
      <c r="G23" s="32" t="s">
        <v>52</v>
      </c>
      <c r="H23" s="81" t="s">
        <v>896</v>
      </c>
      <c r="I23" s="32" t="s">
        <v>677</v>
      </c>
      <c r="J23" s="6">
        <v>3.5</v>
      </c>
      <c r="K23" s="21">
        <f t="shared" si="0"/>
        <v>1.5053763440860215</v>
      </c>
      <c r="L23" s="6"/>
      <c r="M23" s="104">
        <f t="shared" si="4"/>
        <v>0</v>
      </c>
      <c r="N23" s="6"/>
      <c r="O23" s="6"/>
      <c r="P23" s="21">
        <f t="shared" si="2"/>
        <v>0</v>
      </c>
      <c r="Q23" s="21">
        <f t="shared" si="3"/>
        <v>1.5053763440860215</v>
      </c>
      <c r="R23" s="21" t="s">
        <v>970</v>
      </c>
      <c r="S23" s="32" t="s">
        <v>200</v>
      </c>
    </row>
    <row r="24" spans="1:19" ht="18" customHeight="1">
      <c r="A24" s="89">
        <v>19</v>
      </c>
      <c r="B24" s="31" t="s">
        <v>655</v>
      </c>
      <c r="C24" s="31" t="s">
        <v>207</v>
      </c>
      <c r="D24" s="31" t="s">
        <v>119</v>
      </c>
      <c r="E24" s="57" t="s">
        <v>21</v>
      </c>
      <c r="F24" s="103">
        <v>39896</v>
      </c>
      <c r="G24" s="32" t="s">
        <v>322</v>
      </c>
      <c r="H24" s="81" t="s">
        <v>892</v>
      </c>
      <c r="I24" s="32" t="s">
        <v>675</v>
      </c>
      <c r="J24" s="6"/>
      <c r="K24" s="21">
        <f t="shared" si="0"/>
        <v>0</v>
      </c>
      <c r="L24" s="6"/>
      <c r="M24" s="104">
        <f t="shared" si="4"/>
        <v>0</v>
      </c>
      <c r="N24" s="6"/>
      <c r="O24" s="6"/>
      <c r="P24" s="21">
        <f t="shared" si="2"/>
        <v>0</v>
      </c>
      <c r="Q24" s="21">
        <f t="shared" si="3"/>
        <v>0</v>
      </c>
      <c r="R24" s="21" t="s">
        <v>971</v>
      </c>
      <c r="S24" s="32" t="s">
        <v>345</v>
      </c>
    </row>
    <row r="25" spans="1:19" ht="18" customHeight="1">
      <c r="A25" s="14">
        <v>20</v>
      </c>
      <c r="B25" s="31" t="s">
        <v>661</v>
      </c>
      <c r="C25" s="31" t="s">
        <v>596</v>
      </c>
      <c r="D25" s="31" t="s">
        <v>662</v>
      </c>
      <c r="E25" s="37" t="s">
        <v>21</v>
      </c>
      <c r="F25" s="39" t="s">
        <v>728</v>
      </c>
      <c r="G25" s="32" t="s">
        <v>58</v>
      </c>
      <c r="H25" s="81" t="s">
        <v>897</v>
      </c>
      <c r="I25" s="32" t="s">
        <v>678</v>
      </c>
      <c r="J25" s="6"/>
      <c r="K25" s="21">
        <f t="shared" si="0"/>
        <v>0</v>
      </c>
      <c r="L25" s="6"/>
      <c r="M25" s="6">
        <f t="shared" si="4"/>
        <v>0</v>
      </c>
      <c r="N25" s="6"/>
      <c r="O25" s="6"/>
      <c r="P25" s="21">
        <f t="shared" si="2"/>
        <v>0</v>
      </c>
      <c r="Q25" s="21">
        <f t="shared" si="3"/>
        <v>0</v>
      </c>
      <c r="R25" s="21" t="s">
        <v>971</v>
      </c>
      <c r="S25" s="32" t="s">
        <v>137</v>
      </c>
    </row>
  </sheetData>
  <sortState ref="A6:S26">
    <sortCondition descending="1" ref="Q6:Q26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5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3"/>
  <sheetViews>
    <sheetView topLeftCell="B2" zoomScale="90" zoomScaleNormal="90" workbookViewId="0">
      <selection activeCell="I6" sqref="I6:I27"/>
    </sheetView>
  </sheetViews>
  <sheetFormatPr defaultColWidth="8.7109375" defaultRowHeight="15"/>
  <cols>
    <col min="1" max="1" width="6.85546875" customWidth="1"/>
    <col min="2" max="2" width="16.5703125" customWidth="1"/>
    <col min="3" max="3" width="16.140625" customWidth="1"/>
    <col min="4" max="4" width="19.7109375" customWidth="1"/>
    <col min="5" max="5" width="8.7109375" customWidth="1"/>
    <col min="6" max="6" width="15.5703125" customWidth="1"/>
    <col min="7" max="7" width="26.7109375" customWidth="1"/>
    <col min="8" max="9" width="17.85546875" customWidth="1"/>
    <col min="10" max="10" width="13" customWidth="1"/>
    <col min="11" max="11" width="11.5703125" customWidth="1"/>
    <col min="12" max="12" width="16.7109375" customWidth="1"/>
    <col min="13" max="13" width="16.42578125" customWidth="1"/>
    <col min="14" max="14" width="20.28515625" customWidth="1"/>
    <col min="15" max="15" width="18.85546875" customWidth="1"/>
    <col min="16" max="16" width="15" customWidth="1"/>
    <col min="17" max="17" width="16.5703125" customWidth="1"/>
    <col min="18" max="18" width="16.140625" customWidth="1"/>
    <col min="19" max="19" width="48" customWidth="1"/>
  </cols>
  <sheetData>
    <row r="1" spans="1:19" ht="54" customHeight="1">
      <c r="A1" s="126" t="s">
        <v>255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3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3"/>
    </row>
    <row r="4" spans="1:19" ht="21.7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3"/>
    </row>
    <row r="5" spans="1:19" ht="99.7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3"/>
    </row>
    <row r="6" spans="1:19" ht="16.5" customHeight="1">
      <c r="A6" s="89">
        <v>1</v>
      </c>
      <c r="B6" s="87" t="s">
        <v>440</v>
      </c>
      <c r="C6" s="87" t="s">
        <v>174</v>
      </c>
      <c r="D6" s="87" t="s">
        <v>82</v>
      </c>
      <c r="E6" s="88" t="s">
        <v>79</v>
      </c>
      <c r="F6" s="77">
        <v>40004</v>
      </c>
      <c r="G6" s="85" t="s">
        <v>280</v>
      </c>
      <c r="H6" s="82" t="s">
        <v>913</v>
      </c>
      <c r="I6" s="125" t="s">
        <v>465</v>
      </c>
      <c r="J6" s="84">
        <v>9</v>
      </c>
      <c r="K6" s="91">
        <f t="shared" ref="K6:K27" si="0">20*J6/46.5</f>
        <v>3.870967741935484</v>
      </c>
      <c r="L6" s="84">
        <v>19.5</v>
      </c>
      <c r="M6" s="84">
        <f t="shared" ref="M6:M27" si="1">40*L6/20</f>
        <v>39</v>
      </c>
      <c r="N6" s="84">
        <v>57.49</v>
      </c>
      <c r="O6" s="84">
        <f t="shared" ref="O6:O18" si="2">40*57.49/N6</f>
        <v>40</v>
      </c>
      <c r="P6" s="91">
        <f t="shared" ref="P6:P27" si="3">SUM(M6,O6)</f>
        <v>79</v>
      </c>
      <c r="Q6" s="91">
        <f t="shared" ref="Q6:Q27" si="4">SUM(K6,P6)</f>
        <v>82.870967741935488</v>
      </c>
      <c r="R6" s="92" t="s">
        <v>968</v>
      </c>
      <c r="S6" s="85" t="s">
        <v>475</v>
      </c>
    </row>
    <row r="7" spans="1:19" ht="20.25" customHeight="1">
      <c r="A7" s="89">
        <v>2</v>
      </c>
      <c r="B7" s="87" t="s">
        <v>448</v>
      </c>
      <c r="C7" s="87" t="s">
        <v>209</v>
      </c>
      <c r="D7" s="87" t="s">
        <v>94</v>
      </c>
      <c r="E7" s="88" t="s">
        <v>79</v>
      </c>
      <c r="F7" s="96" t="s">
        <v>753</v>
      </c>
      <c r="G7" s="85" t="s">
        <v>52</v>
      </c>
      <c r="H7" s="82" t="s">
        <v>918</v>
      </c>
      <c r="I7" s="123" t="s">
        <v>469</v>
      </c>
      <c r="J7" s="98">
        <v>15</v>
      </c>
      <c r="K7" s="91">
        <f t="shared" si="0"/>
        <v>6.4516129032258061</v>
      </c>
      <c r="L7" s="84">
        <v>17</v>
      </c>
      <c r="M7" s="84">
        <f t="shared" si="1"/>
        <v>34</v>
      </c>
      <c r="N7" s="84">
        <v>73.09</v>
      </c>
      <c r="O7" s="84">
        <f t="shared" si="2"/>
        <v>31.462580380352986</v>
      </c>
      <c r="P7" s="91">
        <f t="shared" si="3"/>
        <v>65.462580380352989</v>
      </c>
      <c r="Q7" s="91">
        <f t="shared" si="4"/>
        <v>71.914193283578797</v>
      </c>
      <c r="R7" s="92" t="s">
        <v>969</v>
      </c>
      <c r="S7" s="85" t="s">
        <v>200</v>
      </c>
    </row>
    <row r="8" spans="1:19" s="25" customFormat="1" ht="20.25" customHeight="1">
      <c r="A8" s="14">
        <v>3</v>
      </c>
      <c r="B8" s="31" t="s">
        <v>213</v>
      </c>
      <c r="C8" s="31" t="s">
        <v>214</v>
      </c>
      <c r="D8" s="31" t="s">
        <v>215</v>
      </c>
      <c r="E8" s="45" t="s">
        <v>79</v>
      </c>
      <c r="F8" s="39">
        <v>40141</v>
      </c>
      <c r="G8" s="32" t="s">
        <v>27</v>
      </c>
      <c r="H8" s="81" t="s">
        <v>905</v>
      </c>
      <c r="I8" s="123" t="s">
        <v>458</v>
      </c>
      <c r="J8" s="12">
        <v>10</v>
      </c>
      <c r="K8" s="13">
        <f t="shared" si="0"/>
        <v>4.301075268817204</v>
      </c>
      <c r="L8" s="12">
        <v>20</v>
      </c>
      <c r="M8" s="12">
        <f t="shared" si="1"/>
        <v>40</v>
      </c>
      <c r="N8" s="12">
        <v>85.72</v>
      </c>
      <c r="O8" s="12">
        <f t="shared" si="2"/>
        <v>26.826878208119457</v>
      </c>
      <c r="P8" s="13">
        <f t="shared" si="3"/>
        <v>66.826878208119453</v>
      </c>
      <c r="Q8" s="13">
        <f t="shared" si="4"/>
        <v>71.127953476936653</v>
      </c>
      <c r="R8" s="21" t="s">
        <v>969</v>
      </c>
      <c r="S8" s="32" t="s">
        <v>117</v>
      </c>
    </row>
    <row r="9" spans="1:19" ht="18" customHeight="1">
      <c r="A9" s="14">
        <v>4</v>
      </c>
      <c r="B9" s="31" t="s">
        <v>438</v>
      </c>
      <c r="C9" s="31" t="s">
        <v>153</v>
      </c>
      <c r="D9" s="31" t="s">
        <v>82</v>
      </c>
      <c r="E9" s="38" t="s">
        <v>79</v>
      </c>
      <c r="F9" s="74">
        <v>39759</v>
      </c>
      <c r="G9" s="32" t="s">
        <v>27</v>
      </c>
      <c r="H9" s="81" t="s">
        <v>909</v>
      </c>
      <c r="I9" s="123" t="s">
        <v>461</v>
      </c>
      <c r="J9" s="12">
        <v>4</v>
      </c>
      <c r="K9" s="13">
        <f t="shared" si="0"/>
        <v>1.7204301075268817</v>
      </c>
      <c r="L9" s="12">
        <v>18</v>
      </c>
      <c r="M9" s="12">
        <f t="shared" si="1"/>
        <v>36</v>
      </c>
      <c r="N9" s="12">
        <v>76.25</v>
      </c>
      <c r="O9" s="12">
        <f t="shared" si="2"/>
        <v>30.158688524590161</v>
      </c>
      <c r="P9" s="13">
        <f t="shared" si="3"/>
        <v>66.158688524590161</v>
      </c>
      <c r="Q9" s="13">
        <f t="shared" si="4"/>
        <v>67.879118632117041</v>
      </c>
      <c r="R9" s="21" t="s">
        <v>969</v>
      </c>
      <c r="S9" s="32" t="s">
        <v>117</v>
      </c>
    </row>
    <row r="10" spans="1:19" s="9" customFormat="1" ht="18" customHeight="1">
      <c r="A10" s="89">
        <v>5</v>
      </c>
      <c r="B10" s="31" t="s">
        <v>220</v>
      </c>
      <c r="C10" s="31" t="s">
        <v>221</v>
      </c>
      <c r="D10" s="31" t="s">
        <v>222</v>
      </c>
      <c r="E10" s="38" t="s">
        <v>79</v>
      </c>
      <c r="F10" s="63">
        <v>39795</v>
      </c>
      <c r="G10" s="32" t="s">
        <v>63</v>
      </c>
      <c r="H10" s="81" t="s">
        <v>904</v>
      </c>
      <c r="I10" s="141" t="s">
        <v>984</v>
      </c>
      <c r="J10" s="12">
        <v>10</v>
      </c>
      <c r="K10" s="13">
        <f t="shared" si="0"/>
        <v>4.301075268817204</v>
      </c>
      <c r="L10" s="12">
        <v>14.7</v>
      </c>
      <c r="M10" s="12">
        <f t="shared" si="1"/>
        <v>29.4</v>
      </c>
      <c r="N10" s="12">
        <v>75.739999999999995</v>
      </c>
      <c r="O10" s="12">
        <f t="shared" si="2"/>
        <v>30.361763929231582</v>
      </c>
      <c r="P10" s="13">
        <f t="shared" si="3"/>
        <v>59.761763929231577</v>
      </c>
      <c r="Q10" s="13">
        <f t="shared" si="4"/>
        <v>64.062839198048778</v>
      </c>
      <c r="R10" s="21" t="s">
        <v>969</v>
      </c>
      <c r="S10" s="32" t="s">
        <v>110</v>
      </c>
    </row>
    <row r="11" spans="1:19" s="9" customFormat="1" ht="18" customHeight="1">
      <c r="A11" s="89">
        <v>6</v>
      </c>
      <c r="B11" s="31" t="s">
        <v>399</v>
      </c>
      <c r="C11" s="31" t="s">
        <v>259</v>
      </c>
      <c r="D11" s="31" t="s">
        <v>212</v>
      </c>
      <c r="E11" s="38" t="s">
        <v>79</v>
      </c>
      <c r="F11" s="44" t="s">
        <v>751</v>
      </c>
      <c r="G11" s="32" t="s">
        <v>35</v>
      </c>
      <c r="H11" s="81" t="s">
        <v>910</v>
      </c>
      <c r="I11" s="123" t="s">
        <v>462</v>
      </c>
      <c r="J11" s="6">
        <v>4.5</v>
      </c>
      <c r="K11" s="13">
        <f t="shared" si="0"/>
        <v>1.935483870967742</v>
      </c>
      <c r="L11" s="6">
        <v>16.5</v>
      </c>
      <c r="M11" s="12">
        <f t="shared" si="1"/>
        <v>33</v>
      </c>
      <c r="N11" s="27">
        <v>82.47</v>
      </c>
      <c r="O11" s="12">
        <f t="shared" si="2"/>
        <v>27.884079059051775</v>
      </c>
      <c r="P11" s="13">
        <f t="shared" si="3"/>
        <v>60.884079059051771</v>
      </c>
      <c r="Q11" s="13">
        <f t="shared" si="4"/>
        <v>62.819562930019515</v>
      </c>
      <c r="R11" s="21" t="s">
        <v>969</v>
      </c>
      <c r="S11" s="32" t="s">
        <v>80</v>
      </c>
    </row>
    <row r="12" spans="1:19" ht="18" customHeight="1">
      <c r="A12" s="14">
        <v>7</v>
      </c>
      <c r="B12" s="31" t="s">
        <v>439</v>
      </c>
      <c r="C12" s="31" t="s">
        <v>77</v>
      </c>
      <c r="D12" s="31" t="s">
        <v>85</v>
      </c>
      <c r="E12" s="38" t="s">
        <v>79</v>
      </c>
      <c r="F12" s="48">
        <v>39857</v>
      </c>
      <c r="G12" s="32" t="s">
        <v>22</v>
      </c>
      <c r="H12" s="81" t="s">
        <v>911</v>
      </c>
      <c r="I12" s="123" t="s">
        <v>463</v>
      </c>
      <c r="J12" s="12">
        <v>3</v>
      </c>
      <c r="K12" s="13">
        <f t="shared" si="0"/>
        <v>1.2903225806451613</v>
      </c>
      <c r="L12" s="12">
        <v>15.9</v>
      </c>
      <c r="M12" s="12">
        <f t="shared" si="1"/>
        <v>31.8</v>
      </c>
      <c r="N12" s="12">
        <v>78.260000000000005</v>
      </c>
      <c r="O12" s="12">
        <f t="shared" si="2"/>
        <v>29.384104267825194</v>
      </c>
      <c r="P12" s="13">
        <f t="shared" si="3"/>
        <v>61.184104267825191</v>
      </c>
      <c r="Q12" s="13">
        <f t="shared" si="4"/>
        <v>62.474426848470351</v>
      </c>
      <c r="R12" s="21" t="s">
        <v>970</v>
      </c>
      <c r="S12" s="32" t="s">
        <v>123</v>
      </c>
    </row>
    <row r="13" spans="1:19" s="9" customFormat="1" ht="18" customHeight="1">
      <c r="A13" s="14">
        <v>8</v>
      </c>
      <c r="B13" s="31" t="s">
        <v>456</v>
      </c>
      <c r="C13" s="31" t="s">
        <v>81</v>
      </c>
      <c r="D13" s="31" t="s">
        <v>154</v>
      </c>
      <c r="E13" s="38" t="s">
        <v>79</v>
      </c>
      <c r="F13" s="40">
        <v>40018</v>
      </c>
      <c r="G13" s="32" t="s">
        <v>40</v>
      </c>
      <c r="H13" s="81" t="s">
        <v>923</v>
      </c>
      <c r="I13" s="123" t="s">
        <v>474</v>
      </c>
      <c r="J13" s="28">
        <v>5</v>
      </c>
      <c r="K13" s="13">
        <f t="shared" si="0"/>
        <v>2.150537634408602</v>
      </c>
      <c r="L13" s="6">
        <v>14</v>
      </c>
      <c r="M13" s="12">
        <f t="shared" si="1"/>
        <v>28</v>
      </c>
      <c r="N13" s="27">
        <v>86.42</v>
      </c>
      <c r="O13" s="12">
        <f t="shared" si="2"/>
        <v>26.609581115482527</v>
      </c>
      <c r="P13" s="13">
        <f t="shared" si="3"/>
        <v>54.609581115482527</v>
      </c>
      <c r="Q13" s="13">
        <f t="shared" si="4"/>
        <v>56.760118749891127</v>
      </c>
      <c r="R13" s="21" t="s">
        <v>970</v>
      </c>
      <c r="S13" s="32" t="s">
        <v>131</v>
      </c>
    </row>
    <row r="14" spans="1:19" s="9" customFormat="1" ht="18" customHeight="1">
      <c r="A14" s="89">
        <v>9</v>
      </c>
      <c r="B14" s="31" t="s">
        <v>435</v>
      </c>
      <c r="C14" s="32" t="s">
        <v>436</v>
      </c>
      <c r="D14" s="32" t="s">
        <v>437</v>
      </c>
      <c r="E14" s="38" t="s">
        <v>79</v>
      </c>
      <c r="F14" s="48">
        <v>40266</v>
      </c>
      <c r="G14" s="32" t="s">
        <v>58</v>
      </c>
      <c r="H14" s="81" t="s">
        <v>908</v>
      </c>
      <c r="I14" s="123" t="s">
        <v>460</v>
      </c>
      <c r="J14" s="12">
        <v>5.5</v>
      </c>
      <c r="K14" s="13">
        <f t="shared" si="0"/>
        <v>2.3655913978494625</v>
      </c>
      <c r="L14" s="12">
        <v>14.1</v>
      </c>
      <c r="M14" s="12">
        <f t="shared" si="1"/>
        <v>28.2</v>
      </c>
      <c r="N14" s="12">
        <v>90.41</v>
      </c>
      <c r="O14" s="12">
        <f t="shared" si="2"/>
        <v>25.435239464660988</v>
      </c>
      <c r="P14" s="13">
        <f t="shared" si="3"/>
        <v>53.635239464660984</v>
      </c>
      <c r="Q14" s="13">
        <f t="shared" si="4"/>
        <v>56.000830862510448</v>
      </c>
      <c r="R14" s="21" t="s">
        <v>970</v>
      </c>
      <c r="S14" s="32" t="s">
        <v>131</v>
      </c>
    </row>
    <row r="15" spans="1:19" ht="18" customHeight="1">
      <c r="A15" s="89">
        <v>10</v>
      </c>
      <c r="B15" s="31" t="s">
        <v>445</v>
      </c>
      <c r="C15" s="31" t="s">
        <v>446</v>
      </c>
      <c r="D15" s="31" t="s">
        <v>447</v>
      </c>
      <c r="E15" s="38" t="s">
        <v>79</v>
      </c>
      <c r="F15" s="58">
        <v>40050</v>
      </c>
      <c r="G15" s="32" t="s">
        <v>134</v>
      </c>
      <c r="H15" s="81" t="s">
        <v>916</v>
      </c>
      <c r="I15" s="123" t="s">
        <v>467</v>
      </c>
      <c r="J15" s="12">
        <v>4.5</v>
      </c>
      <c r="K15" s="13">
        <f t="shared" si="0"/>
        <v>1.935483870967742</v>
      </c>
      <c r="L15" s="12">
        <v>16</v>
      </c>
      <c r="M15" s="12">
        <f t="shared" si="1"/>
        <v>32</v>
      </c>
      <c r="N15" s="12">
        <v>112.68</v>
      </c>
      <c r="O15" s="12">
        <f t="shared" si="2"/>
        <v>20.408235711750088</v>
      </c>
      <c r="P15" s="13">
        <f t="shared" si="3"/>
        <v>52.408235711750088</v>
      </c>
      <c r="Q15" s="13">
        <f t="shared" si="4"/>
        <v>54.343719582717831</v>
      </c>
      <c r="R15" s="21" t="s">
        <v>970</v>
      </c>
      <c r="S15" s="32" t="s">
        <v>175</v>
      </c>
    </row>
    <row r="16" spans="1:19" s="22" customFormat="1" ht="18" customHeight="1">
      <c r="A16" s="14">
        <v>11</v>
      </c>
      <c r="B16" s="31" t="s">
        <v>433</v>
      </c>
      <c r="C16" s="31" t="s">
        <v>96</v>
      </c>
      <c r="D16" s="31" t="s">
        <v>101</v>
      </c>
      <c r="E16" s="38" t="s">
        <v>79</v>
      </c>
      <c r="F16" s="90" t="s">
        <v>750</v>
      </c>
      <c r="G16" s="32" t="s">
        <v>40</v>
      </c>
      <c r="H16" s="81" t="s">
        <v>906</v>
      </c>
      <c r="I16" s="123" t="s">
        <v>459</v>
      </c>
      <c r="J16" s="12">
        <v>4</v>
      </c>
      <c r="K16" s="13">
        <f t="shared" si="0"/>
        <v>1.7204301075268817</v>
      </c>
      <c r="L16" s="12">
        <v>14.7</v>
      </c>
      <c r="M16" s="12">
        <f t="shared" si="1"/>
        <v>29.4</v>
      </c>
      <c r="N16" s="12">
        <v>102.95</v>
      </c>
      <c r="O16" s="12">
        <f t="shared" si="2"/>
        <v>22.337056823700824</v>
      </c>
      <c r="P16" s="13">
        <f t="shared" si="3"/>
        <v>51.737056823700826</v>
      </c>
      <c r="Q16" s="13">
        <f t="shared" si="4"/>
        <v>53.457486931227706</v>
      </c>
      <c r="R16" s="21" t="s">
        <v>970</v>
      </c>
      <c r="S16" s="32" t="s">
        <v>131</v>
      </c>
    </row>
    <row r="17" spans="1:19" ht="18" customHeight="1">
      <c r="A17" s="14">
        <v>12</v>
      </c>
      <c r="B17" s="31" t="s">
        <v>449</v>
      </c>
      <c r="C17" s="31" t="s">
        <v>230</v>
      </c>
      <c r="D17" s="31" t="s">
        <v>450</v>
      </c>
      <c r="E17" s="38" t="s">
        <v>79</v>
      </c>
      <c r="F17" s="48">
        <v>40144</v>
      </c>
      <c r="G17" s="32" t="s">
        <v>40</v>
      </c>
      <c r="H17" s="81" t="s">
        <v>919</v>
      </c>
      <c r="I17" s="123" t="s">
        <v>470</v>
      </c>
      <c r="J17" s="28">
        <v>4.5</v>
      </c>
      <c r="K17" s="13">
        <f t="shared" si="0"/>
        <v>1.935483870967742</v>
      </c>
      <c r="L17" s="12">
        <v>14.9</v>
      </c>
      <c r="M17" s="12">
        <f t="shared" si="1"/>
        <v>29.8</v>
      </c>
      <c r="N17" s="12">
        <v>111.41</v>
      </c>
      <c r="O17" s="12">
        <f t="shared" si="2"/>
        <v>20.640876043443139</v>
      </c>
      <c r="P17" s="13">
        <f t="shared" si="3"/>
        <v>50.44087604344314</v>
      </c>
      <c r="Q17" s="13">
        <f t="shared" si="4"/>
        <v>52.376359914410884</v>
      </c>
      <c r="R17" s="21" t="s">
        <v>970</v>
      </c>
      <c r="S17" s="32" t="s">
        <v>131</v>
      </c>
    </row>
    <row r="18" spans="1:19" s="9" customFormat="1" ht="18" customHeight="1">
      <c r="A18" s="89">
        <v>13</v>
      </c>
      <c r="B18" s="31" t="s">
        <v>434</v>
      </c>
      <c r="C18" s="32" t="s">
        <v>153</v>
      </c>
      <c r="D18" s="32" t="s">
        <v>94</v>
      </c>
      <c r="E18" s="38" t="s">
        <v>79</v>
      </c>
      <c r="F18" s="68">
        <v>39787</v>
      </c>
      <c r="G18" s="32" t="s">
        <v>22</v>
      </c>
      <c r="H18" s="81" t="s">
        <v>907</v>
      </c>
      <c r="I18" s="141" t="s">
        <v>985</v>
      </c>
      <c r="J18" s="12">
        <v>6</v>
      </c>
      <c r="K18" s="13">
        <f t="shared" si="0"/>
        <v>2.5806451612903225</v>
      </c>
      <c r="L18" s="12">
        <v>14.8</v>
      </c>
      <c r="M18" s="12">
        <f t="shared" si="1"/>
        <v>29.6</v>
      </c>
      <c r="N18" s="12">
        <v>122.25</v>
      </c>
      <c r="O18" s="12">
        <f t="shared" si="2"/>
        <v>18.810633946830265</v>
      </c>
      <c r="P18" s="13">
        <f t="shared" si="3"/>
        <v>48.410633946830266</v>
      </c>
      <c r="Q18" s="13">
        <f t="shared" si="4"/>
        <v>50.991279108120587</v>
      </c>
      <c r="R18" s="21" t="s">
        <v>970</v>
      </c>
      <c r="S18" s="32" t="s">
        <v>123</v>
      </c>
    </row>
    <row r="19" spans="1:19" ht="18" customHeight="1">
      <c r="A19" s="89">
        <v>14</v>
      </c>
      <c r="B19" s="31" t="s">
        <v>444</v>
      </c>
      <c r="C19" s="31" t="s">
        <v>259</v>
      </c>
      <c r="D19" s="31" t="s">
        <v>82</v>
      </c>
      <c r="E19" s="38" t="s">
        <v>79</v>
      </c>
      <c r="F19" s="44" t="s">
        <v>752</v>
      </c>
      <c r="G19" s="32" t="s">
        <v>35</v>
      </c>
      <c r="H19" s="81" t="s">
        <v>915</v>
      </c>
      <c r="I19" s="123" t="s">
        <v>466</v>
      </c>
      <c r="J19" s="12"/>
      <c r="K19" s="13">
        <f t="shared" si="0"/>
        <v>0</v>
      </c>
      <c r="L19" s="12">
        <v>17</v>
      </c>
      <c r="M19" s="12">
        <f t="shared" si="1"/>
        <v>34</v>
      </c>
      <c r="N19" s="12"/>
      <c r="O19" s="12"/>
      <c r="P19" s="13">
        <f t="shared" si="3"/>
        <v>34</v>
      </c>
      <c r="Q19" s="13">
        <f t="shared" si="4"/>
        <v>34</v>
      </c>
      <c r="R19" s="21" t="s">
        <v>970</v>
      </c>
      <c r="S19" s="32" t="s">
        <v>80</v>
      </c>
    </row>
    <row r="20" spans="1:19" ht="18" customHeight="1">
      <c r="A20" s="14">
        <v>15</v>
      </c>
      <c r="B20" s="31" t="s">
        <v>218</v>
      </c>
      <c r="C20" s="31" t="s">
        <v>211</v>
      </c>
      <c r="D20" s="31" t="s">
        <v>104</v>
      </c>
      <c r="E20" s="38" t="s">
        <v>79</v>
      </c>
      <c r="F20" s="48">
        <v>39852</v>
      </c>
      <c r="G20" s="32" t="s">
        <v>52</v>
      </c>
      <c r="H20" s="81" t="s">
        <v>921</v>
      </c>
      <c r="I20" s="123" t="s">
        <v>472</v>
      </c>
      <c r="J20" s="28">
        <v>11</v>
      </c>
      <c r="K20" s="13">
        <f t="shared" si="0"/>
        <v>4.731182795698925</v>
      </c>
      <c r="L20" s="12"/>
      <c r="M20" s="12">
        <f t="shared" si="1"/>
        <v>0</v>
      </c>
      <c r="N20" s="12">
        <v>78.7</v>
      </c>
      <c r="O20" s="12">
        <f>40*57.49/N20</f>
        <v>29.219822109275729</v>
      </c>
      <c r="P20" s="13">
        <f t="shared" si="3"/>
        <v>29.219822109275729</v>
      </c>
      <c r="Q20" s="13">
        <f t="shared" si="4"/>
        <v>33.951004904974653</v>
      </c>
      <c r="R20" s="21" t="s">
        <v>970</v>
      </c>
      <c r="S20" s="32" t="s">
        <v>200</v>
      </c>
    </row>
    <row r="21" spans="1:19" ht="18" customHeight="1">
      <c r="A21" s="14">
        <v>16</v>
      </c>
      <c r="B21" s="31" t="s">
        <v>228</v>
      </c>
      <c r="C21" s="31" t="s">
        <v>265</v>
      </c>
      <c r="D21" s="31" t="s">
        <v>94</v>
      </c>
      <c r="E21" s="38" t="s">
        <v>79</v>
      </c>
      <c r="F21" s="48" t="s">
        <v>229</v>
      </c>
      <c r="G21" s="32" t="s">
        <v>52</v>
      </c>
      <c r="H21" s="81" t="s">
        <v>912</v>
      </c>
      <c r="I21" s="123" t="s">
        <v>464</v>
      </c>
      <c r="J21" s="6">
        <v>5.5</v>
      </c>
      <c r="K21" s="13">
        <f t="shared" si="0"/>
        <v>2.3655913978494625</v>
      </c>
      <c r="L21" s="27"/>
      <c r="M21" s="12">
        <f t="shared" si="1"/>
        <v>0</v>
      </c>
      <c r="N21" s="27">
        <v>85.14</v>
      </c>
      <c r="O21" s="12">
        <f>40*57.49/N21</f>
        <v>27.009631195677706</v>
      </c>
      <c r="P21" s="13">
        <f t="shared" si="3"/>
        <v>27.009631195677706</v>
      </c>
      <c r="Q21" s="13">
        <f t="shared" si="4"/>
        <v>29.37522259352717</v>
      </c>
      <c r="R21" s="21" t="s">
        <v>970</v>
      </c>
      <c r="S21" s="32" t="s">
        <v>200</v>
      </c>
    </row>
    <row r="22" spans="1:19" ht="18" customHeight="1">
      <c r="A22" s="89">
        <v>17</v>
      </c>
      <c r="B22" s="31" t="s">
        <v>454</v>
      </c>
      <c r="C22" s="31" t="s">
        <v>230</v>
      </c>
      <c r="D22" s="31" t="s">
        <v>455</v>
      </c>
      <c r="E22" s="38" t="s">
        <v>79</v>
      </c>
      <c r="F22" s="48">
        <v>40108</v>
      </c>
      <c r="G22" s="32" t="s">
        <v>127</v>
      </c>
      <c r="H22" s="81" t="s">
        <v>922</v>
      </c>
      <c r="I22" s="123" t="s">
        <v>473</v>
      </c>
      <c r="J22" s="28">
        <v>8</v>
      </c>
      <c r="K22" s="13">
        <f t="shared" si="0"/>
        <v>3.4408602150537635</v>
      </c>
      <c r="L22" s="27"/>
      <c r="M22" s="12">
        <f t="shared" si="1"/>
        <v>0</v>
      </c>
      <c r="N22" s="27"/>
      <c r="O22" s="12"/>
      <c r="P22" s="13">
        <f t="shared" si="3"/>
        <v>0</v>
      </c>
      <c r="Q22" s="13">
        <f t="shared" si="4"/>
        <v>3.4408602150537635</v>
      </c>
      <c r="R22" s="21" t="s">
        <v>970</v>
      </c>
      <c r="S22" s="32" t="s">
        <v>128</v>
      </c>
    </row>
    <row r="23" spans="1:19" ht="18" customHeight="1">
      <c r="A23" s="89">
        <v>18</v>
      </c>
      <c r="B23" s="31" t="s">
        <v>451</v>
      </c>
      <c r="C23" s="31" t="s">
        <v>452</v>
      </c>
      <c r="D23" s="31" t="s">
        <v>453</v>
      </c>
      <c r="E23" s="38" t="s">
        <v>79</v>
      </c>
      <c r="F23" s="43">
        <v>40150</v>
      </c>
      <c r="G23" s="32" t="s">
        <v>22</v>
      </c>
      <c r="H23" s="81" t="s">
        <v>920</v>
      </c>
      <c r="I23" s="123" t="s">
        <v>471</v>
      </c>
      <c r="J23" s="28">
        <v>5</v>
      </c>
      <c r="K23" s="13">
        <f t="shared" si="0"/>
        <v>2.150537634408602</v>
      </c>
      <c r="L23" s="12"/>
      <c r="M23" s="12">
        <f t="shared" si="1"/>
        <v>0</v>
      </c>
      <c r="N23" s="12"/>
      <c r="O23" s="12"/>
      <c r="P23" s="13">
        <f t="shared" si="3"/>
        <v>0</v>
      </c>
      <c r="Q23" s="13">
        <f t="shared" si="4"/>
        <v>2.150537634408602</v>
      </c>
      <c r="R23" s="21" t="s">
        <v>970</v>
      </c>
      <c r="S23" s="32" t="s">
        <v>272</v>
      </c>
    </row>
    <row r="24" spans="1:19" ht="18" customHeight="1">
      <c r="A24" s="14">
        <v>19</v>
      </c>
      <c r="B24" s="31" t="s">
        <v>432</v>
      </c>
      <c r="C24" s="31" t="s">
        <v>209</v>
      </c>
      <c r="D24" s="31" t="s">
        <v>158</v>
      </c>
      <c r="E24" s="38" t="s">
        <v>79</v>
      </c>
      <c r="F24" s="48">
        <v>40055</v>
      </c>
      <c r="G24" s="32" t="s">
        <v>22</v>
      </c>
      <c r="H24" s="81" t="s">
        <v>903</v>
      </c>
      <c r="I24" s="123" t="s">
        <v>457</v>
      </c>
      <c r="J24" s="12"/>
      <c r="K24" s="13">
        <f t="shared" si="0"/>
        <v>0</v>
      </c>
      <c r="L24" s="12"/>
      <c r="M24" s="12">
        <f t="shared" si="1"/>
        <v>0</v>
      </c>
      <c r="N24" s="12"/>
      <c r="O24" s="12"/>
      <c r="P24" s="13">
        <f t="shared" si="3"/>
        <v>0</v>
      </c>
      <c r="Q24" s="13">
        <f t="shared" si="4"/>
        <v>0</v>
      </c>
      <c r="R24" s="21" t="s">
        <v>971</v>
      </c>
      <c r="S24" s="32" t="s">
        <v>123</v>
      </c>
    </row>
    <row r="25" spans="1:19" s="9" customFormat="1" ht="18" customHeight="1">
      <c r="A25" s="14">
        <v>20</v>
      </c>
      <c r="B25" s="31" t="s">
        <v>441</v>
      </c>
      <c r="C25" s="31" t="s">
        <v>442</v>
      </c>
      <c r="D25" s="31" t="s">
        <v>443</v>
      </c>
      <c r="E25" s="38" t="s">
        <v>79</v>
      </c>
      <c r="F25" s="48">
        <v>40101</v>
      </c>
      <c r="G25" s="32" t="s">
        <v>58</v>
      </c>
      <c r="H25" s="81" t="s">
        <v>914</v>
      </c>
      <c r="I25" s="141" t="s">
        <v>986</v>
      </c>
      <c r="J25" s="12"/>
      <c r="K25" s="13">
        <f t="shared" si="0"/>
        <v>0</v>
      </c>
      <c r="L25" s="12"/>
      <c r="M25" s="12">
        <f t="shared" si="1"/>
        <v>0</v>
      </c>
      <c r="N25" s="12"/>
      <c r="O25" s="12"/>
      <c r="P25" s="13">
        <f t="shared" si="3"/>
        <v>0</v>
      </c>
      <c r="Q25" s="13">
        <f t="shared" si="4"/>
        <v>0</v>
      </c>
      <c r="R25" s="21" t="s">
        <v>971</v>
      </c>
      <c r="S25" s="32" t="s">
        <v>137</v>
      </c>
    </row>
    <row r="26" spans="1:19" ht="18" customHeight="1">
      <c r="A26" s="89">
        <v>21</v>
      </c>
      <c r="B26" s="31" t="s">
        <v>225</v>
      </c>
      <c r="C26" s="31" t="s">
        <v>209</v>
      </c>
      <c r="D26" s="31" t="s">
        <v>226</v>
      </c>
      <c r="E26" s="38" t="s">
        <v>79</v>
      </c>
      <c r="F26" s="58">
        <v>40023</v>
      </c>
      <c r="G26" s="32" t="s">
        <v>134</v>
      </c>
      <c r="H26" s="81" t="s">
        <v>917</v>
      </c>
      <c r="I26" s="123" t="s">
        <v>468</v>
      </c>
      <c r="J26" s="28"/>
      <c r="K26" s="13">
        <f t="shared" si="0"/>
        <v>0</v>
      </c>
      <c r="L26" s="12"/>
      <c r="M26" s="12">
        <f t="shared" si="1"/>
        <v>0</v>
      </c>
      <c r="N26" s="12"/>
      <c r="O26" s="12"/>
      <c r="P26" s="13">
        <f t="shared" si="3"/>
        <v>0</v>
      </c>
      <c r="Q26" s="13">
        <f t="shared" si="4"/>
        <v>0</v>
      </c>
      <c r="R26" s="21" t="s">
        <v>971</v>
      </c>
      <c r="S26" s="32" t="s">
        <v>175</v>
      </c>
    </row>
    <row r="27" spans="1:19" ht="18" customHeight="1">
      <c r="A27" s="89">
        <v>22</v>
      </c>
      <c r="B27" s="34" t="s">
        <v>224</v>
      </c>
      <c r="C27" s="34" t="s">
        <v>176</v>
      </c>
      <c r="D27" s="34" t="s">
        <v>158</v>
      </c>
      <c r="E27" s="38" t="s">
        <v>79</v>
      </c>
      <c r="F27" s="48">
        <v>40200</v>
      </c>
      <c r="G27" s="35" t="s">
        <v>58</v>
      </c>
      <c r="H27" s="81" t="s">
        <v>924</v>
      </c>
      <c r="I27" s="141" t="s">
        <v>987</v>
      </c>
      <c r="J27" s="28"/>
      <c r="K27" s="13">
        <f t="shared" si="0"/>
        <v>0</v>
      </c>
      <c r="L27" s="27"/>
      <c r="M27" s="12">
        <f t="shared" si="1"/>
        <v>0</v>
      </c>
      <c r="N27" s="27"/>
      <c r="O27" s="12"/>
      <c r="P27" s="13">
        <f t="shared" si="3"/>
        <v>0</v>
      </c>
      <c r="Q27" s="13">
        <f t="shared" si="4"/>
        <v>0</v>
      </c>
      <c r="R27" s="21" t="s">
        <v>971</v>
      </c>
      <c r="S27" s="35" t="s">
        <v>59</v>
      </c>
    </row>
    <row r="33" spans="11:11">
      <c r="K33" s="24"/>
    </row>
  </sheetData>
  <sortState ref="A6:S28">
    <sortCondition descending="1" ref="Q6:Q28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8:E27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S26"/>
  <sheetViews>
    <sheetView zoomScale="80" zoomScaleNormal="80" workbookViewId="0">
      <selection activeCell="E27" sqref="E27"/>
    </sheetView>
  </sheetViews>
  <sheetFormatPr defaultColWidth="8.7109375" defaultRowHeight="15"/>
  <cols>
    <col min="2" max="2" width="22.5703125" customWidth="1"/>
    <col min="3" max="3" width="17" customWidth="1"/>
    <col min="4" max="4" width="22.28515625" customWidth="1"/>
    <col min="5" max="5" width="8.7109375" customWidth="1"/>
    <col min="6" max="6" width="13.7109375" customWidth="1"/>
    <col min="7" max="7" width="29.28515625" customWidth="1"/>
    <col min="8" max="9" width="17.7109375" customWidth="1"/>
    <col min="10" max="10" width="12.5703125" customWidth="1"/>
    <col min="11" max="11" width="11.28515625" customWidth="1"/>
    <col min="12" max="12" width="17.140625" customWidth="1"/>
    <col min="13" max="13" width="16.28515625" customWidth="1"/>
    <col min="14" max="14" width="20.28515625" customWidth="1"/>
    <col min="15" max="15" width="19.5703125" customWidth="1"/>
    <col min="16" max="16" width="14.7109375" customWidth="1"/>
    <col min="17" max="17" width="13.7109375" customWidth="1"/>
    <col min="18" max="18" width="17.42578125" customWidth="1"/>
    <col min="19" max="19" width="44.7109375" customWidth="1"/>
  </cols>
  <sheetData>
    <row r="1" spans="1:19" ht="51.75" customHeight="1">
      <c r="A1" s="126" t="s">
        <v>276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ht="15" customHeight="1">
      <c r="A2" s="127" t="s">
        <v>1</v>
      </c>
      <c r="B2" s="127" t="s">
        <v>2</v>
      </c>
      <c r="C2" s="127"/>
      <c r="D2" s="127"/>
      <c r="E2" s="127" t="s">
        <v>3</v>
      </c>
      <c r="F2" s="127" t="s">
        <v>4</v>
      </c>
      <c r="G2" s="127" t="s">
        <v>5</v>
      </c>
      <c r="H2" s="127" t="s">
        <v>6</v>
      </c>
      <c r="I2" s="127" t="s">
        <v>288</v>
      </c>
      <c r="J2" s="128" t="s">
        <v>7</v>
      </c>
      <c r="K2" s="128"/>
      <c r="L2" s="129" t="s">
        <v>8</v>
      </c>
      <c r="M2" s="129"/>
      <c r="N2" s="129"/>
      <c r="O2" s="129"/>
      <c r="P2" s="130" t="s">
        <v>9</v>
      </c>
      <c r="Q2" s="131" t="s">
        <v>10</v>
      </c>
      <c r="R2" s="132" t="s">
        <v>11</v>
      </c>
      <c r="S2" s="138" t="s">
        <v>12</v>
      </c>
    </row>
    <row r="3" spans="1:19" ht="15" customHeight="1">
      <c r="A3" s="127"/>
      <c r="B3" s="127"/>
      <c r="C3" s="127"/>
      <c r="D3" s="127"/>
      <c r="E3" s="127"/>
      <c r="F3" s="127"/>
      <c r="G3" s="127"/>
      <c r="H3" s="127"/>
      <c r="I3" s="134"/>
      <c r="J3" s="128"/>
      <c r="K3" s="128"/>
      <c r="L3" s="129"/>
      <c r="M3" s="129"/>
      <c r="N3" s="129"/>
      <c r="O3" s="129"/>
      <c r="P3" s="130"/>
      <c r="Q3" s="131"/>
      <c r="R3" s="131"/>
      <c r="S3" s="138"/>
    </row>
    <row r="4" spans="1:19" ht="26.25" customHeight="1">
      <c r="A4" s="127"/>
      <c r="B4" s="127"/>
      <c r="C4" s="127"/>
      <c r="D4" s="127"/>
      <c r="E4" s="127"/>
      <c r="F4" s="127"/>
      <c r="G4" s="127"/>
      <c r="H4" s="127"/>
      <c r="I4" s="134"/>
      <c r="J4" s="128"/>
      <c r="K4" s="128"/>
      <c r="L4" s="129"/>
      <c r="M4" s="129"/>
      <c r="N4" s="129"/>
      <c r="O4" s="129"/>
      <c r="P4" s="130"/>
      <c r="Q4" s="131"/>
      <c r="R4" s="131"/>
      <c r="S4" s="138"/>
    </row>
    <row r="5" spans="1:19" ht="101.25" customHeight="1">
      <c r="A5" s="127"/>
      <c r="B5" s="127"/>
      <c r="C5" s="127"/>
      <c r="D5" s="127"/>
      <c r="E5" s="127"/>
      <c r="F5" s="127"/>
      <c r="G5" s="127"/>
      <c r="H5" s="127"/>
      <c r="I5" s="134"/>
      <c r="J5" s="2" t="s">
        <v>13</v>
      </c>
      <c r="K5" s="2" t="s">
        <v>14</v>
      </c>
      <c r="L5" s="3" t="s">
        <v>15</v>
      </c>
      <c r="M5" s="3" t="s">
        <v>16</v>
      </c>
      <c r="N5" s="4" t="s">
        <v>17</v>
      </c>
      <c r="O5" s="4" t="s">
        <v>18</v>
      </c>
      <c r="P5" s="130"/>
      <c r="Q5" s="1" t="s">
        <v>19</v>
      </c>
      <c r="R5" s="132"/>
      <c r="S5" s="138"/>
    </row>
    <row r="6" spans="1:19" ht="20.25" customHeight="1">
      <c r="A6" s="89">
        <v>1</v>
      </c>
      <c r="B6" s="87" t="s">
        <v>235</v>
      </c>
      <c r="C6" s="87" t="s">
        <v>203</v>
      </c>
      <c r="D6" s="87" t="s">
        <v>112</v>
      </c>
      <c r="E6" s="88" t="s">
        <v>21</v>
      </c>
      <c r="F6" s="77">
        <v>39592</v>
      </c>
      <c r="G6" s="85" t="s">
        <v>27</v>
      </c>
      <c r="H6" s="82" t="s">
        <v>927</v>
      </c>
      <c r="I6" s="32" t="s">
        <v>695</v>
      </c>
      <c r="J6" s="104">
        <v>12</v>
      </c>
      <c r="K6" s="92">
        <f t="shared" ref="K6:K26" si="0">20*J6/46.5</f>
        <v>5.161290322580645</v>
      </c>
      <c r="L6" s="104">
        <v>19</v>
      </c>
      <c r="M6" s="104">
        <f>40*L6/19</f>
        <v>40</v>
      </c>
      <c r="N6" s="104">
        <v>83.55</v>
      </c>
      <c r="O6" s="104">
        <f t="shared" ref="O6:O22" si="1">40*83.55/N6</f>
        <v>40</v>
      </c>
      <c r="P6" s="92">
        <f t="shared" ref="P6:P26" si="2">SUM(M6,O6)</f>
        <v>80</v>
      </c>
      <c r="Q6" s="92">
        <f t="shared" ref="Q6:Q26" si="3">SUM(K6,P6)</f>
        <v>85.161290322580641</v>
      </c>
      <c r="R6" s="92" t="s">
        <v>968</v>
      </c>
      <c r="S6" s="85" t="s">
        <v>31</v>
      </c>
    </row>
    <row r="7" spans="1:19" s="25" customFormat="1" ht="18.75" customHeight="1">
      <c r="A7" s="14">
        <v>2</v>
      </c>
      <c r="B7" s="31" t="s">
        <v>232</v>
      </c>
      <c r="C7" s="31" t="s">
        <v>132</v>
      </c>
      <c r="D7" s="31" t="s">
        <v>119</v>
      </c>
      <c r="E7" s="45" t="s">
        <v>21</v>
      </c>
      <c r="F7" s="72">
        <v>39638</v>
      </c>
      <c r="G7" s="32" t="s">
        <v>63</v>
      </c>
      <c r="H7" s="81" t="s">
        <v>937</v>
      </c>
      <c r="I7" s="32" t="s">
        <v>705</v>
      </c>
      <c r="J7" s="6">
        <v>12</v>
      </c>
      <c r="K7" s="21">
        <f t="shared" si="0"/>
        <v>5.161290322580645</v>
      </c>
      <c r="L7" s="6">
        <v>19.5</v>
      </c>
      <c r="M7" s="6">
        <f>40*L7/19</f>
        <v>41.05263157894737</v>
      </c>
      <c r="N7" s="6">
        <v>97.34</v>
      </c>
      <c r="O7" s="6">
        <f t="shared" si="1"/>
        <v>34.333264844873639</v>
      </c>
      <c r="P7" s="21">
        <f t="shared" si="2"/>
        <v>75.385896423821009</v>
      </c>
      <c r="Q7" s="21">
        <f t="shared" si="3"/>
        <v>80.54718674640165</v>
      </c>
      <c r="R7" s="21" t="s">
        <v>969</v>
      </c>
      <c r="S7" s="32" t="s">
        <v>184</v>
      </c>
    </row>
    <row r="8" spans="1:19" ht="18" customHeight="1">
      <c r="A8" s="14">
        <v>3</v>
      </c>
      <c r="B8" s="31" t="s">
        <v>242</v>
      </c>
      <c r="C8" s="31" t="s">
        <v>74</v>
      </c>
      <c r="D8" s="31" t="s">
        <v>116</v>
      </c>
      <c r="E8" s="38" t="s">
        <v>21</v>
      </c>
      <c r="F8" s="39">
        <v>39703</v>
      </c>
      <c r="G8" s="32" t="s">
        <v>27</v>
      </c>
      <c r="H8" s="81" t="s">
        <v>928</v>
      </c>
      <c r="I8" s="32" t="s">
        <v>696</v>
      </c>
      <c r="J8" s="6">
        <v>12</v>
      </c>
      <c r="K8" s="21">
        <f t="shared" si="0"/>
        <v>5.161290322580645</v>
      </c>
      <c r="L8" s="6">
        <v>20</v>
      </c>
      <c r="M8" s="6">
        <f>40*L8/19</f>
        <v>42.10526315789474</v>
      </c>
      <c r="N8" s="6">
        <v>114.24</v>
      </c>
      <c r="O8" s="6">
        <f t="shared" si="1"/>
        <v>29.254201680672271</v>
      </c>
      <c r="P8" s="21">
        <f t="shared" si="2"/>
        <v>71.359464838567007</v>
      </c>
      <c r="Q8" s="21">
        <f t="shared" si="3"/>
        <v>76.520755161147648</v>
      </c>
      <c r="R8" s="21" t="s">
        <v>969</v>
      </c>
      <c r="S8" s="32" t="s">
        <v>31</v>
      </c>
    </row>
    <row r="9" spans="1:19" ht="18" customHeight="1">
      <c r="A9" s="89">
        <v>4</v>
      </c>
      <c r="B9" s="31" t="s">
        <v>236</v>
      </c>
      <c r="C9" s="31" t="s">
        <v>54</v>
      </c>
      <c r="D9" s="31" t="s">
        <v>206</v>
      </c>
      <c r="E9" s="38" t="s">
        <v>21</v>
      </c>
      <c r="F9" s="40">
        <v>39547</v>
      </c>
      <c r="G9" s="32" t="s">
        <v>27</v>
      </c>
      <c r="H9" s="81" t="s">
        <v>925</v>
      </c>
      <c r="I9" s="32" t="s">
        <v>693</v>
      </c>
      <c r="J9" s="6">
        <v>8</v>
      </c>
      <c r="K9" s="21">
        <f t="shared" si="0"/>
        <v>3.4408602150537635</v>
      </c>
      <c r="L9" s="6">
        <v>19.5</v>
      </c>
      <c r="M9" s="6">
        <f>40*L9/20</f>
        <v>39</v>
      </c>
      <c r="N9" s="6">
        <v>102.33</v>
      </c>
      <c r="O9" s="6">
        <f t="shared" si="1"/>
        <v>32.659044268542949</v>
      </c>
      <c r="P9" s="21">
        <f t="shared" si="2"/>
        <v>71.659044268542942</v>
      </c>
      <c r="Q9" s="21">
        <f t="shared" si="3"/>
        <v>75.099904483596703</v>
      </c>
      <c r="R9" s="21" t="s">
        <v>969</v>
      </c>
      <c r="S9" s="32" t="s">
        <v>31</v>
      </c>
    </row>
    <row r="10" spans="1:19" ht="18" customHeight="1">
      <c r="A10" s="14">
        <v>5</v>
      </c>
      <c r="B10" s="31" t="s">
        <v>686</v>
      </c>
      <c r="C10" s="31" t="s">
        <v>50</v>
      </c>
      <c r="D10" s="31" t="s">
        <v>116</v>
      </c>
      <c r="E10" s="38" t="s">
        <v>21</v>
      </c>
      <c r="F10" s="47" t="s">
        <v>731</v>
      </c>
      <c r="G10" s="32" t="s">
        <v>40</v>
      </c>
      <c r="H10" s="81" t="s">
        <v>939</v>
      </c>
      <c r="I10" s="32" t="s">
        <v>707</v>
      </c>
      <c r="J10" s="6">
        <v>10</v>
      </c>
      <c r="K10" s="21">
        <f t="shared" si="0"/>
        <v>4.301075268817204</v>
      </c>
      <c r="L10" s="6">
        <v>17.899999999999999</v>
      </c>
      <c r="M10" s="6">
        <f t="shared" ref="M10:M26" si="4">40*L10/19</f>
        <v>37.684210526315788</v>
      </c>
      <c r="N10" s="6">
        <v>106.88</v>
      </c>
      <c r="O10" s="6">
        <f t="shared" si="1"/>
        <v>31.268712574850301</v>
      </c>
      <c r="P10" s="21">
        <f t="shared" si="2"/>
        <v>68.952923101166093</v>
      </c>
      <c r="Q10" s="21">
        <f t="shared" si="3"/>
        <v>73.253998369983293</v>
      </c>
      <c r="R10" s="21" t="s">
        <v>969</v>
      </c>
      <c r="S10" s="32" t="s">
        <v>41</v>
      </c>
    </row>
    <row r="11" spans="1:19" ht="18" customHeight="1">
      <c r="A11" s="14">
        <v>6</v>
      </c>
      <c r="B11" s="31" t="s">
        <v>684</v>
      </c>
      <c r="C11" s="31" t="s">
        <v>67</v>
      </c>
      <c r="D11" s="31" t="s">
        <v>133</v>
      </c>
      <c r="E11" s="38" t="s">
        <v>21</v>
      </c>
      <c r="F11" s="43">
        <v>39708</v>
      </c>
      <c r="G11" s="32" t="s">
        <v>558</v>
      </c>
      <c r="H11" s="81" t="s">
        <v>933</v>
      </c>
      <c r="I11" s="32" t="s">
        <v>701</v>
      </c>
      <c r="J11" s="6">
        <v>14.5</v>
      </c>
      <c r="K11" s="21">
        <f t="shared" si="0"/>
        <v>6.236559139784946</v>
      </c>
      <c r="L11" s="6">
        <v>16.5</v>
      </c>
      <c r="M11" s="6">
        <f t="shared" si="4"/>
        <v>34.736842105263158</v>
      </c>
      <c r="N11" s="6">
        <v>106.2</v>
      </c>
      <c r="O11" s="6">
        <f t="shared" si="1"/>
        <v>31.468926553672315</v>
      </c>
      <c r="P11" s="21">
        <f t="shared" si="2"/>
        <v>66.205768658935469</v>
      </c>
      <c r="Q11" s="21">
        <f t="shared" si="3"/>
        <v>72.442327798720413</v>
      </c>
      <c r="R11" s="21" t="s">
        <v>969</v>
      </c>
      <c r="S11" s="32" t="s">
        <v>578</v>
      </c>
    </row>
    <row r="12" spans="1:19" ht="18" customHeight="1">
      <c r="A12" s="89">
        <v>7</v>
      </c>
      <c r="B12" s="31" t="s">
        <v>233</v>
      </c>
      <c r="C12" s="31" t="s">
        <v>234</v>
      </c>
      <c r="D12" s="31" t="s">
        <v>119</v>
      </c>
      <c r="E12" s="37" t="s">
        <v>21</v>
      </c>
      <c r="F12" s="72">
        <v>39554</v>
      </c>
      <c r="G12" s="32" t="s">
        <v>63</v>
      </c>
      <c r="H12" s="81" t="s">
        <v>941</v>
      </c>
      <c r="I12" s="32" t="s">
        <v>709</v>
      </c>
      <c r="J12" s="28">
        <v>7</v>
      </c>
      <c r="K12" s="21">
        <f t="shared" si="0"/>
        <v>3.010752688172043</v>
      </c>
      <c r="L12" s="6">
        <v>18.399999999999999</v>
      </c>
      <c r="M12" s="6">
        <f t="shared" si="4"/>
        <v>38.736842105263158</v>
      </c>
      <c r="N12" s="6">
        <v>110.55</v>
      </c>
      <c r="O12" s="6">
        <f t="shared" si="1"/>
        <v>30.230664857530531</v>
      </c>
      <c r="P12" s="21">
        <f t="shared" si="2"/>
        <v>68.967506962793692</v>
      </c>
      <c r="Q12" s="21">
        <f t="shared" si="3"/>
        <v>71.97825965096574</v>
      </c>
      <c r="R12" s="21" t="s">
        <v>970</v>
      </c>
      <c r="S12" s="32" t="s">
        <v>184</v>
      </c>
    </row>
    <row r="13" spans="1:19" ht="18" customHeight="1">
      <c r="A13" s="14">
        <v>8</v>
      </c>
      <c r="B13" s="31" t="s">
        <v>683</v>
      </c>
      <c r="C13" s="31" t="s">
        <v>197</v>
      </c>
      <c r="D13" s="31" t="s">
        <v>109</v>
      </c>
      <c r="E13" s="57" t="s">
        <v>21</v>
      </c>
      <c r="F13" s="106" t="s">
        <v>729</v>
      </c>
      <c r="G13" s="32" t="s">
        <v>27</v>
      </c>
      <c r="H13" s="81" t="s">
        <v>932</v>
      </c>
      <c r="I13" s="32" t="s">
        <v>700</v>
      </c>
      <c r="J13" s="6">
        <v>10.5</v>
      </c>
      <c r="K13" s="21">
        <f t="shared" si="0"/>
        <v>4.5161290322580649</v>
      </c>
      <c r="L13" s="6">
        <v>14</v>
      </c>
      <c r="M13" s="6">
        <f t="shared" si="4"/>
        <v>29.473684210526315</v>
      </c>
      <c r="N13" s="6">
        <v>97.81</v>
      </c>
      <c r="O13" s="6">
        <f t="shared" si="1"/>
        <v>34.168285451385337</v>
      </c>
      <c r="P13" s="21">
        <f t="shared" si="2"/>
        <v>63.641969661911652</v>
      </c>
      <c r="Q13" s="21">
        <f t="shared" si="3"/>
        <v>68.158098694169723</v>
      </c>
      <c r="R13" s="21" t="s">
        <v>970</v>
      </c>
      <c r="S13" s="32" t="s">
        <v>31</v>
      </c>
    </row>
    <row r="14" spans="1:19" ht="18" customHeight="1">
      <c r="A14" s="14">
        <v>9</v>
      </c>
      <c r="B14" s="31" t="s">
        <v>251</v>
      </c>
      <c r="C14" s="31" t="s">
        <v>29</v>
      </c>
      <c r="D14" s="31" t="s">
        <v>61</v>
      </c>
      <c r="E14" s="57" t="s">
        <v>21</v>
      </c>
      <c r="F14" s="107">
        <v>39714</v>
      </c>
      <c r="G14" s="32" t="s">
        <v>58</v>
      </c>
      <c r="H14" s="81" t="s">
        <v>926</v>
      </c>
      <c r="I14" s="32" t="s">
        <v>694</v>
      </c>
      <c r="J14" s="6">
        <v>12</v>
      </c>
      <c r="K14" s="21">
        <f t="shared" si="0"/>
        <v>5.161290322580645</v>
      </c>
      <c r="L14" s="6">
        <v>17.100000000000001</v>
      </c>
      <c r="M14" s="6">
        <f t="shared" si="4"/>
        <v>36</v>
      </c>
      <c r="N14" s="6">
        <v>124.2</v>
      </c>
      <c r="O14" s="6">
        <f t="shared" si="1"/>
        <v>26.908212560386474</v>
      </c>
      <c r="P14" s="21">
        <f t="shared" si="2"/>
        <v>62.908212560386474</v>
      </c>
      <c r="Q14" s="21">
        <f t="shared" si="3"/>
        <v>68.069502882967114</v>
      </c>
      <c r="R14" s="21" t="s">
        <v>970</v>
      </c>
      <c r="S14" s="32" t="s">
        <v>137</v>
      </c>
    </row>
    <row r="15" spans="1:19" ht="18" customHeight="1">
      <c r="A15" s="89">
        <v>10</v>
      </c>
      <c r="B15" s="31" t="s">
        <v>246</v>
      </c>
      <c r="C15" s="32" t="s">
        <v>205</v>
      </c>
      <c r="D15" s="32" t="s">
        <v>130</v>
      </c>
      <c r="E15" s="69" t="s">
        <v>21</v>
      </c>
      <c r="F15" s="55">
        <v>39619</v>
      </c>
      <c r="G15" s="32" t="s">
        <v>58</v>
      </c>
      <c r="H15" s="81" t="s">
        <v>929</v>
      </c>
      <c r="I15" s="32" t="s">
        <v>697</v>
      </c>
      <c r="J15" s="6">
        <v>9</v>
      </c>
      <c r="K15" s="21">
        <f t="shared" si="0"/>
        <v>3.870967741935484</v>
      </c>
      <c r="L15" s="6">
        <v>17.7</v>
      </c>
      <c r="M15" s="6">
        <f t="shared" si="4"/>
        <v>37.263157894736842</v>
      </c>
      <c r="N15" s="6">
        <v>125.36</v>
      </c>
      <c r="O15" s="6">
        <f t="shared" si="1"/>
        <v>26.659221442246331</v>
      </c>
      <c r="P15" s="21">
        <f t="shared" si="2"/>
        <v>63.92237933698317</v>
      </c>
      <c r="Q15" s="21">
        <f t="shared" si="3"/>
        <v>67.793347078918657</v>
      </c>
      <c r="R15" s="21" t="s">
        <v>970</v>
      </c>
      <c r="S15" s="32" t="s">
        <v>137</v>
      </c>
    </row>
    <row r="16" spans="1:19" ht="18" customHeight="1">
      <c r="A16" s="14">
        <v>11</v>
      </c>
      <c r="B16" s="31" t="s">
        <v>687</v>
      </c>
      <c r="C16" s="31" t="s">
        <v>136</v>
      </c>
      <c r="D16" s="31" t="s">
        <v>138</v>
      </c>
      <c r="E16" s="105" t="s">
        <v>21</v>
      </c>
      <c r="F16" s="39">
        <v>39442</v>
      </c>
      <c r="G16" s="32" t="s">
        <v>58</v>
      </c>
      <c r="H16" s="81" t="s">
        <v>940</v>
      </c>
      <c r="I16" s="32" t="s">
        <v>708</v>
      </c>
      <c r="J16" s="28">
        <v>4.5</v>
      </c>
      <c r="K16" s="21">
        <f t="shared" si="0"/>
        <v>1.935483870967742</v>
      </c>
      <c r="L16" s="6">
        <v>16.899999999999999</v>
      </c>
      <c r="M16" s="6">
        <f t="shared" si="4"/>
        <v>35.578947368421055</v>
      </c>
      <c r="N16" s="6">
        <v>113.04</v>
      </c>
      <c r="O16" s="6">
        <f t="shared" si="1"/>
        <v>29.564755838641187</v>
      </c>
      <c r="P16" s="21">
        <f t="shared" si="2"/>
        <v>65.143703207062245</v>
      </c>
      <c r="Q16" s="21">
        <f t="shared" si="3"/>
        <v>67.079187078029989</v>
      </c>
      <c r="R16" s="21" t="s">
        <v>970</v>
      </c>
      <c r="S16" s="32" t="s">
        <v>137</v>
      </c>
    </row>
    <row r="17" spans="1:19" ht="18" customHeight="1">
      <c r="A17" s="14">
        <v>12</v>
      </c>
      <c r="B17" s="31" t="s">
        <v>247</v>
      </c>
      <c r="C17" s="31" t="s">
        <v>248</v>
      </c>
      <c r="D17" s="31" t="s">
        <v>249</v>
      </c>
      <c r="E17" s="70" t="s">
        <v>21</v>
      </c>
      <c r="F17" s="43">
        <v>39510</v>
      </c>
      <c r="G17" s="32" t="s">
        <v>134</v>
      </c>
      <c r="H17" s="81" t="s">
        <v>938</v>
      </c>
      <c r="I17" s="32" t="s">
        <v>706</v>
      </c>
      <c r="J17" s="6">
        <v>8</v>
      </c>
      <c r="K17" s="21">
        <f t="shared" si="0"/>
        <v>3.4408602150537635</v>
      </c>
      <c r="L17" s="6">
        <v>17.600000000000001</v>
      </c>
      <c r="M17" s="6">
        <f t="shared" si="4"/>
        <v>37.05263157894737</v>
      </c>
      <c r="N17" s="6">
        <v>133.29</v>
      </c>
      <c r="O17" s="6">
        <f t="shared" si="1"/>
        <v>25.073148773351342</v>
      </c>
      <c r="P17" s="21">
        <f t="shared" si="2"/>
        <v>62.125780352298712</v>
      </c>
      <c r="Q17" s="21">
        <f t="shared" si="3"/>
        <v>65.566640567352479</v>
      </c>
      <c r="R17" s="21" t="s">
        <v>970</v>
      </c>
      <c r="S17" s="32" t="s">
        <v>175</v>
      </c>
    </row>
    <row r="18" spans="1:19" ht="18" customHeight="1">
      <c r="A18" s="89">
        <v>13</v>
      </c>
      <c r="B18" s="31" t="s">
        <v>685</v>
      </c>
      <c r="C18" s="31" t="s">
        <v>74</v>
      </c>
      <c r="D18" s="31" t="s">
        <v>116</v>
      </c>
      <c r="E18" s="70" t="s">
        <v>21</v>
      </c>
      <c r="F18" s="43">
        <v>39530</v>
      </c>
      <c r="G18" s="32" t="s">
        <v>134</v>
      </c>
      <c r="H18" s="81" t="s">
        <v>935</v>
      </c>
      <c r="I18" s="32" t="s">
        <v>703</v>
      </c>
      <c r="J18" s="6">
        <v>8</v>
      </c>
      <c r="K18" s="21">
        <f t="shared" si="0"/>
        <v>3.4408602150537635</v>
      </c>
      <c r="L18" s="6">
        <v>17.899999999999999</v>
      </c>
      <c r="M18" s="6">
        <f t="shared" si="4"/>
        <v>37.684210526315788</v>
      </c>
      <c r="N18" s="6">
        <v>138.76</v>
      </c>
      <c r="O18" s="6">
        <f t="shared" si="1"/>
        <v>24.084750648601904</v>
      </c>
      <c r="P18" s="21">
        <f t="shared" si="2"/>
        <v>61.768961174917692</v>
      </c>
      <c r="Q18" s="21">
        <f t="shared" si="3"/>
        <v>65.209821389971452</v>
      </c>
      <c r="R18" s="21" t="s">
        <v>970</v>
      </c>
      <c r="S18" s="32" t="s">
        <v>175</v>
      </c>
    </row>
    <row r="19" spans="1:19" ht="18" customHeight="1">
      <c r="A19" s="14">
        <v>14</v>
      </c>
      <c r="B19" s="31" t="s">
        <v>238</v>
      </c>
      <c r="C19" s="31" t="s">
        <v>239</v>
      </c>
      <c r="D19" s="31" t="s">
        <v>119</v>
      </c>
      <c r="E19" s="45" t="s">
        <v>21</v>
      </c>
      <c r="F19" s="40">
        <v>39710</v>
      </c>
      <c r="G19" s="32" t="s">
        <v>113</v>
      </c>
      <c r="H19" s="81" t="s">
        <v>931</v>
      </c>
      <c r="I19" s="32" t="s">
        <v>699</v>
      </c>
      <c r="J19" s="6">
        <v>4</v>
      </c>
      <c r="K19" s="21">
        <f t="shared" si="0"/>
        <v>1.7204301075268817</v>
      </c>
      <c r="L19" s="6">
        <v>16.899999999999999</v>
      </c>
      <c r="M19" s="6">
        <f t="shared" si="4"/>
        <v>35.578947368421055</v>
      </c>
      <c r="N19" s="6">
        <v>121.04</v>
      </c>
      <c r="O19" s="6">
        <f t="shared" si="1"/>
        <v>27.610707204230007</v>
      </c>
      <c r="P19" s="21">
        <f t="shared" si="2"/>
        <v>63.189654572651065</v>
      </c>
      <c r="Q19" s="21">
        <f t="shared" si="3"/>
        <v>64.910084680177945</v>
      </c>
      <c r="R19" s="21" t="s">
        <v>970</v>
      </c>
      <c r="S19" s="32" t="s">
        <v>114</v>
      </c>
    </row>
    <row r="20" spans="1:19" ht="18" customHeight="1">
      <c r="A20" s="14">
        <v>15</v>
      </c>
      <c r="B20" s="31" t="s">
        <v>240</v>
      </c>
      <c r="C20" s="31" t="s">
        <v>136</v>
      </c>
      <c r="D20" s="31" t="s">
        <v>241</v>
      </c>
      <c r="E20" s="45" t="s">
        <v>21</v>
      </c>
      <c r="F20" s="40">
        <v>39861</v>
      </c>
      <c r="G20" s="32" t="s">
        <v>52</v>
      </c>
      <c r="H20" s="81" t="s">
        <v>934</v>
      </c>
      <c r="I20" s="32" t="s">
        <v>702</v>
      </c>
      <c r="J20" s="6">
        <v>7.5</v>
      </c>
      <c r="K20" s="21">
        <f t="shared" si="0"/>
        <v>3.225806451612903</v>
      </c>
      <c r="L20" s="6">
        <v>14.5</v>
      </c>
      <c r="M20" s="6">
        <f t="shared" si="4"/>
        <v>30.526315789473685</v>
      </c>
      <c r="N20" s="6">
        <v>116.61</v>
      </c>
      <c r="O20" s="6">
        <f t="shared" si="1"/>
        <v>28.659634679701568</v>
      </c>
      <c r="P20" s="21">
        <f t="shared" si="2"/>
        <v>59.185950469175253</v>
      </c>
      <c r="Q20" s="21">
        <f t="shared" si="3"/>
        <v>62.411756920788157</v>
      </c>
      <c r="R20" s="21" t="s">
        <v>970</v>
      </c>
      <c r="S20" s="32" t="s">
        <v>200</v>
      </c>
    </row>
    <row r="21" spans="1:19" s="9" customFormat="1" ht="18" customHeight="1">
      <c r="A21" s="89">
        <v>16</v>
      </c>
      <c r="B21" s="31" t="s">
        <v>552</v>
      </c>
      <c r="C21" s="32" t="s">
        <v>72</v>
      </c>
      <c r="D21" s="32" t="s">
        <v>51</v>
      </c>
      <c r="E21" s="45" t="s">
        <v>21</v>
      </c>
      <c r="F21" s="50">
        <v>39687</v>
      </c>
      <c r="G21" s="32" t="s">
        <v>368</v>
      </c>
      <c r="H21" s="81" t="s">
        <v>930</v>
      </c>
      <c r="I21" s="32" t="s">
        <v>698</v>
      </c>
      <c r="J21" s="6">
        <v>8</v>
      </c>
      <c r="K21" s="21">
        <f t="shared" si="0"/>
        <v>3.4408602150537635</v>
      </c>
      <c r="L21" s="6">
        <v>15</v>
      </c>
      <c r="M21" s="6">
        <f t="shared" si="4"/>
        <v>31.578947368421051</v>
      </c>
      <c r="N21" s="6">
        <v>154.08000000000001</v>
      </c>
      <c r="O21" s="6">
        <f t="shared" si="1"/>
        <v>21.690031152647972</v>
      </c>
      <c r="P21" s="21">
        <f t="shared" si="2"/>
        <v>53.268978521069023</v>
      </c>
      <c r="Q21" s="21">
        <f t="shared" si="3"/>
        <v>56.709838736122784</v>
      </c>
      <c r="R21" s="21" t="s">
        <v>970</v>
      </c>
      <c r="S21" s="32" t="s">
        <v>713</v>
      </c>
    </row>
    <row r="22" spans="1:19" s="9" customFormat="1" ht="18" customHeight="1">
      <c r="A22" s="14">
        <v>17</v>
      </c>
      <c r="B22" s="31" t="s">
        <v>254</v>
      </c>
      <c r="C22" s="31" t="s">
        <v>250</v>
      </c>
      <c r="D22" s="31" t="s">
        <v>116</v>
      </c>
      <c r="E22" s="45" t="s">
        <v>21</v>
      </c>
      <c r="F22" s="47" t="s">
        <v>732</v>
      </c>
      <c r="G22" s="32" t="s">
        <v>692</v>
      </c>
      <c r="H22" s="81" t="s">
        <v>942</v>
      </c>
      <c r="I22" s="32" t="s">
        <v>710</v>
      </c>
      <c r="J22" s="28">
        <v>10.5</v>
      </c>
      <c r="K22" s="21">
        <f t="shared" si="0"/>
        <v>4.5161290322580649</v>
      </c>
      <c r="L22" s="6">
        <v>10</v>
      </c>
      <c r="M22" s="6">
        <f t="shared" si="4"/>
        <v>21.05263157894737</v>
      </c>
      <c r="N22" s="6">
        <v>137.63</v>
      </c>
      <c r="O22" s="6">
        <f t="shared" si="1"/>
        <v>24.282496548717578</v>
      </c>
      <c r="P22" s="21">
        <f t="shared" si="2"/>
        <v>45.335128127664944</v>
      </c>
      <c r="Q22" s="21">
        <f t="shared" si="3"/>
        <v>49.851257159923009</v>
      </c>
      <c r="R22" s="21" t="s">
        <v>970</v>
      </c>
      <c r="S22" s="32" t="s">
        <v>46</v>
      </c>
    </row>
    <row r="23" spans="1:19" ht="18" customHeight="1">
      <c r="A23" s="14">
        <v>18</v>
      </c>
      <c r="B23" s="31" t="s">
        <v>252</v>
      </c>
      <c r="C23" s="31" t="s">
        <v>253</v>
      </c>
      <c r="D23" s="31" t="s">
        <v>66</v>
      </c>
      <c r="E23" s="42" t="s">
        <v>21</v>
      </c>
      <c r="F23" s="71" t="s">
        <v>730</v>
      </c>
      <c r="G23" s="32" t="s">
        <v>88</v>
      </c>
      <c r="H23" s="81" t="s">
        <v>936</v>
      </c>
      <c r="I23" s="32" t="s">
        <v>704</v>
      </c>
      <c r="J23" s="6"/>
      <c r="K23" s="21">
        <f t="shared" si="0"/>
        <v>0</v>
      </c>
      <c r="L23" s="6"/>
      <c r="M23" s="6">
        <f t="shared" si="4"/>
        <v>0</v>
      </c>
      <c r="N23" s="6"/>
      <c r="O23" s="6"/>
      <c r="P23" s="21">
        <f t="shared" si="2"/>
        <v>0</v>
      </c>
      <c r="Q23" s="21">
        <f t="shared" si="3"/>
        <v>0</v>
      </c>
      <c r="R23" s="21" t="s">
        <v>971</v>
      </c>
      <c r="S23" s="32" t="s">
        <v>89</v>
      </c>
    </row>
    <row r="24" spans="1:19" ht="18" customHeight="1">
      <c r="A24" s="89">
        <v>19</v>
      </c>
      <c r="B24" s="31" t="s">
        <v>688</v>
      </c>
      <c r="C24" s="31" t="s">
        <v>689</v>
      </c>
      <c r="D24" s="31" t="s">
        <v>690</v>
      </c>
      <c r="E24" s="45" t="s">
        <v>21</v>
      </c>
      <c r="F24" s="40">
        <v>39434</v>
      </c>
      <c r="G24" s="32" t="s">
        <v>40</v>
      </c>
      <c r="H24" s="81" t="s">
        <v>943</v>
      </c>
      <c r="I24" s="32" t="s">
        <v>711</v>
      </c>
      <c r="J24" s="28"/>
      <c r="K24" s="21">
        <f t="shared" si="0"/>
        <v>0</v>
      </c>
      <c r="L24" s="6"/>
      <c r="M24" s="6">
        <f t="shared" si="4"/>
        <v>0</v>
      </c>
      <c r="N24" s="6"/>
      <c r="O24" s="6"/>
      <c r="P24" s="21">
        <f t="shared" si="2"/>
        <v>0</v>
      </c>
      <c r="Q24" s="21">
        <f t="shared" si="3"/>
        <v>0</v>
      </c>
      <c r="R24" s="21" t="s">
        <v>971</v>
      </c>
      <c r="S24" s="32" t="s">
        <v>41</v>
      </c>
    </row>
    <row r="25" spans="1:19" ht="18" customHeight="1">
      <c r="A25" s="14">
        <v>20</v>
      </c>
      <c r="B25" s="31" t="s">
        <v>145</v>
      </c>
      <c r="C25" s="31" t="s">
        <v>689</v>
      </c>
      <c r="D25" s="31" t="s">
        <v>691</v>
      </c>
      <c r="E25" s="45" t="s">
        <v>21</v>
      </c>
      <c r="F25" s="59">
        <v>39661</v>
      </c>
      <c r="G25" s="32" t="s">
        <v>692</v>
      </c>
      <c r="H25" s="81" t="s">
        <v>944</v>
      </c>
      <c r="I25" s="139" t="s">
        <v>988</v>
      </c>
      <c r="J25" s="33"/>
      <c r="K25" s="21">
        <f t="shared" si="0"/>
        <v>0</v>
      </c>
      <c r="L25" s="33"/>
      <c r="M25" s="6">
        <f t="shared" si="4"/>
        <v>0</v>
      </c>
      <c r="N25" s="33"/>
      <c r="O25" s="33"/>
      <c r="P25" s="21">
        <f t="shared" si="2"/>
        <v>0</v>
      </c>
      <c r="Q25" s="21">
        <f t="shared" si="3"/>
        <v>0</v>
      </c>
      <c r="R25" s="21" t="s">
        <v>971</v>
      </c>
      <c r="S25" s="32" t="s">
        <v>46</v>
      </c>
    </row>
    <row r="26" spans="1:19" ht="15.75">
      <c r="A26" s="14">
        <v>21</v>
      </c>
      <c r="B26" s="31" t="s">
        <v>245</v>
      </c>
      <c r="C26" s="31" t="s">
        <v>142</v>
      </c>
      <c r="D26" s="31" t="s">
        <v>116</v>
      </c>
      <c r="E26" s="45" t="s">
        <v>21</v>
      </c>
      <c r="F26" s="124">
        <v>39510</v>
      </c>
      <c r="G26" s="32" t="s">
        <v>88</v>
      </c>
      <c r="H26" s="81" t="s">
        <v>945</v>
      </c>
      <c r="I26" s="32" t="s">
        <v>712</v>
      </c>
      <c r="J26" s="73"/>
      <c r="K26" s="21">
        <f t="shared" si="0"/>
        <v>0</v>
      </c>
      <c r="L26" s="73"/>
      <c r="M26" s="6">
        <f t="shared" si="4"/>
        <v>0</v>
      </c>
      <c r="N26" s="73"/>
      <c r="O26" s="73"/>
      <c r="P26" s="21">
        <f t="shared" si="2"/>
        <v>0</v>
      </c>
      <c r="Q26" s="21">
        <f t="shared" si="3"/>
        <v>0</v>
      </c>
      <c r="R26" s="21" t="s">
        <v>971</v>
      </c>
      <c r="S26" s="32" t="s">
        <v>89</v>
      </c>
    </row>
  </sheetData>
  <sortState ref="A6:S27">
    <sortCondition descending="1" ref="Q6:Q27"/>
  </sortState>
  <mergeCells count="14">
    <mergeCell ref="A1:S1"/>
    <mergeCell ref="A2:A5"/>
    <mergeCell ref="B2:D5"/>
    <mergeCell ref="E2:E5"/>
    <mergeCell ref="F2:F5"/>
    <mergeCell ref="G2:G5"/>
    <mergeCell ref="H2:H5"/>
    <mergeCell ref="J2:K4"/>
    <mergeCell ref="L2:O4"/>
    <mergeCell ref="P2:P5"/>
    <mergeCell ref="Q2:Q4"/>
    <mergeCell ref="R2:R5"/>
    <mergeCell ref="S2:S5"/>
    <mergeCell ref="I2:I5"/>
  </mergeCells>
  <dataValidations count="1">
    <dataValidation type="list" allowBlank="1" showInputMessage="1" showErrorMessage="1" sqref="E7:E26">
      <formula1>sex</formula1>
    </dataValidation>
  </dataValidations>
  <pageMargins left="0.7" right="0.7" top="0.75" bottom="0.75" header="0.511811023622047" footer="0.511811023622047"/>
  <pageSetup paperSize="9" orientation="portrait" horizontalDpi="300" verticalDpi="300"/>
  <ignoredErrors>
    <ignoredError sqref="H6:H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7 класс_Девушки</vt:lpstr>
      <vt:lpstr>7 класс_Юноши</vt:lpstr>
      <vt:lpstr>8 класс_Девушки</vt:lpstr>
      <vt:lpstr>8 класс_Юноши</vt:lpstr>
      <vt:lpstr>9 класс_Девушки</vt:lpstr>
      <vt:lpstr>9 класс_Юноши</vt:lpstr>
      <vt:lpstr>10 класс_Девушки</vt:lpstr>
      <vt:lpstr>10 класс_Юноши</vt:lpstr>
      <vt:lpstr>11 класс_Девушки</vt:lpstr>
      <vt:lpstr>11 класс_Юноши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kislicamv</cp:lastModifiedBy>
  <cp:revision>2</cp:revision>
  <dcterms:created xsi:type="dcterms:W3CDTF">2006-09-28T05:33:49Z</dcterms:created>
  <dcterms:modified xsi:type="dcterms:W3CDTF">2025-11-27T02:16:00Z</dcterms:modified>
  <dc:language>ru-RU</dc:language>
</cp:coreProperties>
</file>